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بورد تضمین کیفیت و اعتباردهی\اجندای ها\اسناد های که توسط بورد تائید شده\چک های بازنگری 11 معیار\چارچوب مراحل1404\چارچوب اعتبادرهی1404\"/>
    </mc:Choice>
  </mc:AlternateContent>
  <bookViews>
    <workbookView xWindow="0" yWindow="0" windowWidth="23040" windowHeight="9072" tabRatio="604" activeTab="1"/>
  </bookViews>
  <sheets>
    <sheet name="پشتی بازنگری غیر طبی" sheetId="26" r:id="rId1"/>
    <sheet name="گزارش بازنگری غیر طبی" sheetId="23" r:id="rId2"/>
  </sheets>
  <calcPr calcId="162913"/>
</workbook>
</file>

<file path=xl/calcChain.xml><?xml version="1.0" encoding="utf-8"?>
<calcChain xmlns="http://schemas.openxmlformats.org/spreadsheetml/2006/main">
  <c r="A42" i="26" l="1"/>
  <c r="A43" i="26"/>
  <c r="A44" i="26"/>
  <c r="A45" i="26"/>
  <c r="A46" i="26"/>
  <c r="A47" i="26"/>
  <c r="A48" i="26"/>
  <c r="A49" i="26"/>
  <c r="A50" i="26"/>
  <c r="A51" i="26"/>
  <c r="A41" i="26"/>
  <c r="A40" i="26"/>
  <c r="M349" i="23"/>
  <c r="L349" i="23"/>
  <c r="I349" i="23"/>
  <c r="G349" i="23"/>
  <c r="A349" i="23"/>
  <c r="M5" i="23"/>
  <c r="L5" i="23"/>
  <c r="I5" i="23"/>
  <c r="G5" i="23"/>
  <c r="A5" i="23"/>
  <c r="A1214" i="23" l="1"/>
  <c r="A1213" i="23"/>
  <c r="A1212" i="23"/>
  <c r="A1211" i="23"/>
  <c r="A1210" i="23"/>
  <c r="A1209" i="23"/>
  <c r="A1208" i="23"/>
  <c r="A1207" i="23"/>
  <c r="A1206" i="23"/>
  <c r="A1205" i="23"/>
  <c r="A1204" i="23"/>
  <c r="L1201" i="23"/>
  <c r="I1201" i="23"/>
  <c r="M1200" i="23"/>
  <c r="K1200" i="23"/>
  <c r="J1200" i="23"/>
  <c r="M1199" i="23"/>
  <c r="K1199" i="23"/>
  <c r="J1199" i="23"/>
  <c r="M1198" i="23"/>
  <c r="K1198" i="23"/>
  <c r="J1198" i="23"/>
  <c r="M1197" i="23"/>
  <c r="K1197" i="23"/>
  <c r="J1197" i="23"/>
  <c r="M1196" i="23"/>
  <c r="K1196" i="23"/>
  <c r="J1196" i="23"/>
  <c r="M1195" i="23"/>
  <c r="K1195" i="23"/>
  <c r="J1195" i="23"/>
  <c r="M1194" i="23"/>
  <c r="K1194" i="23"/>
  <c r="J1194" i="23"/>
  <c r="M1193" i="23"/>
  <c r="K1193" i="23"/>
  <c r="J1193" i="23"/>
  <c r="M1192" i="23"/>
  <c r="K1192" i="23"/>
  <c r="J1192" i="23"/>
  <c r="M1191" i="23"/>
  <c r="K1191" i="23"/>
  <c r="J1191" i="23"/>
  <c r="M1190" i="23"/>
  <c r="K1190" i="23"/>
  <c r="J1190" i="23"/>
  <c r="A1188" i="23"/>
  <c r="A1187" i="23"/>
  <c r="A1186" i="23"/>
  <c r="A1185" i="23"/>
  <c r="A1184" i="23"/>
  <c r="A1183" i="23"/>
  <c r="A1182" i="23"/>
  <c r="A1181" i="23"/>
  <c r="L1178" i="23"/>
  <c r="I1178" i="23"/>
  <c r="E1170" i="23" s="1"/>
  <c r="M1177" i="23"/>
  <c r="K1177" i="23"/>
  <c r="J1177" i="23"/>
  <c r="M1176" i="23"/>
  <c r="K1176" i="23"/>
  <c r="J1176" i="23"/>
  <c r="M1175" i="23"/>
  <c r="K1175" i="23"/>
  <c r="J1175" i="23"/>
  <c r="M1174" i="23"/>
  <c r="K1174" i="23"/>
  <c r="J1174" i="23"/>
  <c r="M1173" i="23"/>
  <c r="K1173" i="23"/>
  <c r="J1173" i="23"/>
  <c r="M1172" i="23"/>
  <c r="K1172" i="23"/>
  <c r="J1172" i="23"/>
  <c r="M1171" i="23"/>
  <c r="K1171" i="23"/>
  <c r="J1171" i="23"/>
  <c r="M1170" i="23"/>
  <c r="K1170" i="23"/>
  <c r="J1170" i="23"/>
  <c r="A1168" i="23"/>
  <c r="A1167" i="23"/>
  <c r="A1166" i="23"/>
  <c r="A1165" i="23"/>
  <c r="A1164" i="23"/>
  <c r="A1163" i="23"/>
  <c r="A1162" i="23"/>
  <c r="A1161" i="23"/>
  <c r="A1160" i="23"/>
  <c r="A1159" i="23"/>
  <c r="A1158" i="23"/>
  <c r="A1157" i="23"/>
  <c r="A1156" i="23"/>
  <c r="L1153" i="23"/>
  <c r="I1153" i="23"/>
  <c r="E1140" i="23" s="1"/>
  <c r="M1152" i="23"/>
  <c r="K1152" i="23"/>
  <c r="J1152" i="23"/>
  <c r="M1151" i="23"/>
  <c r="K1151" i="23"/>
  <c r="J1151" i="23"/>
  <c r="M1150" i="23"/>
  <c r="K1150" i="23"/>
  <c r="J1150" i="23"/>
  <c r="M1149" i="23"/>
  <c r="K1149" i="23"/>
  <c r="J1149" i="23"/>
  <c r="M1148" i="23"/>
  <c r="K1148" i="23"/>
  <c r="J1148" i="23"/>
  <c r="M1147" i="23"/>
  <c r="K1147" i="23"/>
  <c r="J1147" i="23"/>
  <c r="M1146" i="23"/>
  <c r="K1146" i="23"/>
  <c r="J1146" i="23"/>
  <c r="M1145" i="23"/>
  <c r="K1145" i="23"/>
  <c r="J1145" i="23"/>
  <c r="M1144" i="23"/>
  <c r="K1144" i="23"/>
  <c r="J1144" i="23"/>
  <c r="M1143" i="23"/>
  <c r="K1143" i="23"/>
  <c r="J1143" i="23"/>
  <c r="M1142" i="23"/>
  <c r="K1142" i="23"/>
  <c r="J1142" i="23"/>
  <c r="M1141" i="23"/>
  <c r="K1141" i="23"/>
  <c r="J1141" i="23"/>
  <c r="M1140" i="23"/>
  <c r="K1140" i="23"/>
  <c r="J1140" i="23"/>
  <c r="A1135" i="23"/>
  <c r="A1134" i="23"/>
  <c r="L1131" i="23"/>
  <c r="I1131" i="23"/>
  <c r="M1130" i="23"/>
  <c r="K1130" i="23"/>
  <c r="J1130" i="23"/>
  <c r="M1129" i="23"/>
  <c r="K1129" i="23"/>
  <c r="J1129" i="23"/>
  <c r="A1127" i="23"/>
  <c r="A1126" i="23"/>
  <c r="A1125" i="23"/>
  <c r="A1124" i="23"/>
  <c r="A1123" i="23"/>
  <c r="A1122" i="23"/>
  <c r="A1121" i="23"/>
  <c r="L1118" i="23"/>
  <c r="I1118" i="23"/>
  <c r="M1117" i="23"/>
  <c r="K1117" i="23"/>
  <c r="J1117" i="23"/>
  <c r="M1116" i="23"/>
  <c r="K1116" i="23"/>
  <c r="J1116" i="23"/>
  <c r="M1115" i="23"/>
  <c r="K1115" i="23"/>
  <c r="J1115" i="23"/>
  <c r="M1114" i="23"/>
  <c r="K1114" i="23"/>
  <c r="J1114" i="23"/>
  <c r="M1113" i="23"/>
  <c r="K1113" i="23"/>
  <c r="J1113" i="23"/>
  <c r="M1112" i="23"/>
  <c r="K1112" i="23"/>
  <c r="J1112" i="23"/>
  <c r="M1111" i="23"/>
  <c r="K1111" i="23"/>
  <c r="J1111" i="23"/>
  <c r="A1109" i="23"/>
  <c r="A1108" i="23"/>
  <c r="A1107" i="23"/>
  <c r="A1106" i="23"/>
  <c r="A1105" i="23"/>
  <c r="A1104" i="23"/>
  <c r="A1103" i="23"/>
  <c r="A1102" i="23"/>
  <c r="A1101" i="23"/>
  <c r="A1100" i="23"/>
  <c r="L1097" i="23"/>
  <c r="I1097" i="23"/>
  <c r="M1096" i="23"/>
  <c r="K1096" i="23"/>
  <c r="J1096" i="23"/>
  <c r="M1095" i="23"/>
  <c r="K1095" i="23"/>
  <c r="J1095" i="23"/>
  <c r="M1094" i="23"/>
  <c r="K1094" i="23"/>
  <c r="J1094" i="23"/>
  <c r="M1093" i="23"/>
  <c r="K1093" i="23"/>
  <c r="J1093" i="23"/>
  <c r="M1092" i="23"/>
  <c r="K1092" i="23"/>
  <c r="J1092" i="23"/>
  <c r="M1091" i="23"/>
  <c r="K1091" i="23"/>
  <c r="J1091" i="23"/>
  <c r="M1090" i="23"/>
  <c r="K1090" i="23"/>
  <c r="J1090" i="23"/>
  <c r="M1089" i="23"/>
  <c r="K1089" i="23"/>
  <c r="J1089" i="23"/>
  <c r="M1088" i="23"/>
  <c r="K1088" i="23"/>
  <c r="J1088" i="23"/>
  <c r="M1087" i="23"/>
  <c r="K1087" i="23"/>
  <c r="J1087" i="23"/>
  <c r="A1082" i="23"/>
  <c r="A1081" i="23"/>
  <c r="L1078" i="23"/>
  <c r="I1078" i="23"/>
  <c r="M1077" i="23"/>
  <c r="K1077" i="23"/>
  <c r="J1077" i="23"/>
  <c r="M1076" i="23"/>
  <c r="K1076" i="23"/>
  <c r="J1076" i="23"/>
  <c r="A1074" i="23"/>
  <c r="A1073" i="23"/>
  <c r="A1072" i="23"/>
  <c r="A1071" i="23"/>
  <c r="A1070" i="23"/>
  <c r="A1069" i="23"/>
  <c r="A1068" i="23"/>
  <c r="A1067" i="23"/>
  <c r="A1066" i="23"/>
  <c r="A1065" i="23"/>
  <c r="A1064" i="23"/>
  <c r="A1063" i="23"/>
  <c r="A1062" i="23"/>
  <c r="A1061" i="23"/>
  <c r="A1060" i="23"/>
  <c r="A1059" i="23"/>
  <c r="A1058" i="23"/>
  <c r="L1055" i="23"/>
  <c r="I1055" i="23"/>
  <c r="M1054" i="23"/>
  <c r="K1054" i="23"/>
  <c r="J1054" i="23"/>
  <c r="M1053" i="23"/>
  <c r="K1053" i="23"/>
  <c r="J1053" i="23"/>
  <c r="M1052" i="23"/>
  <c r="K1052" i="23"/>
  <c r="J1052" i="23"/>
  <c r="M1051" i="23"/>
  <c r="K1051" i="23"/>
  <c r="J1051" i="23"/>
  <c r="M1050" i="23"/>
  <c r="K1050" i="23"/>
  <c r="J1050" i="23"/>
  <c r="M1049" i="23"/>
  <c r="K1049" i="23"/>
  <c r="J1049" i="23"/>
  <c r="M1048" i="23"/>
  <c r="K1048" i="23"/>
  <c r="J1048" i="23"/>
  <c r="M1047" i="23"/>
  <c r="K1047" i="23"/>
  <c r="J1047" i="23"/>
  <c r="M1046" i="23"/>
  <c r="K1046" i="23"/>
  <c r="J1046" i="23"/>
  <c r="M1045" i="23"/>
  <c r="K1045" i="23"/>
  <c r="J1045" i="23"/>
  <c r="M1044" i="23"/>
  <c r="K1044" i="23"/>
  <c r="J1044" i="23"/>
  <c r="M1043" i="23"/>
  <c r="K1043" i="23"/>
  <c r="J1043" i="23"/>
  <c r="M1042" i="23"/>
  <c r="K1042" i="23"/>
  <c r="J1042" i="23"/>
  <c r="M1041" i="23"/>
  <c r="K1041" i="23"/>
  <c r="J1041" i="23"/>
  <c r="M1040" i="23"/>
  <c r="K1040" i="23"/>
  <c r="J1040" i="23"/>
  <c r="M1039" i="23"/>
  <c r="K1039" i="23"/>
  <c r="J1039" i="23"/>
  <c r="M1038" i="23"/>
  <c r="K1038" i="23"/>
  <c r="J1038" i="23"/>
  <c r="A1033" i="23"/>
  <c r="A1032" i="23"/>
  <c r="A1031" i="23"/>
  <c r="A1030" i="23"/>
  <c r="A1029" i="23"/>
  <c r="A1028" i="23"/>
  <c r="A1027" i="23"/>
  <c r="A1026" i="23"/>
  <c r="A1025" i="23"/>
  <c r="A1024" i="23"/>
  <c r="A1023" i="23"/>
  <c r="A1022" i="23"/>
  <c r="A1021" i="23"/>
  <c r="A1020" i="23"/>
  <c r="L1017" i="23"/>
  <c r="I1017" i="23"/>
  <c r="E1003" i="23" s="1"/>
  <c r="M1016" i="23"/>
  <c r="K1016" i="23"/>
  <c r="J1016" i="23"/>
  <c r="M1015" i="23"/>
  <c r="K1015" i="23"/>
  <c r="J1015" i="23"/>
  <c r="M1014" i="23"/>
  <c r="K1014" i="23"/>
  <c r="J1014" i="23"/>
  <c r="M1013" i="23"/>
  <c r="K1013" i="23"/>
  <c r="J1013" i="23"/>
  <c r="M1012" i="23"/>
  <c r="K1012" i="23"/>
  <c r="J1012" i="23"/>
  <c r="M1011" i="23"/>
  <c r="K1011" i="23"/>
  <c r="J1011" i="23"/>
  <c r="M1010" i="23"/>
  <c r="K1010" i="23"/>
  <c r="J1010" i="23"/>
  <c r="M1009" i="23"/>
  <c r="K1009" i="23"/>
  <c r="J1009" i="23"/>
  <c r="M1008" i="23"/>
  <c r="K1008" i="23"/>
  <c r="J1008" i="23"/>
  <c r="M1007" i="23"/>
  <c r="K1007" i="23"/>
  <c r="J1007" i="23"/>
  <c r="M1006" i="23"/>
  <c r="K1006" i="23"/>
  <c r="J1006" i="23"/>
  <c r="M1005" i="23"/>
  <c r="K1005" i="23"/>
  <c r="J1005" i="23"/>
  <c r="M1004" i="23"/>
  <c r="K1004" i="23"/>
  <c r="J1004" i="23"/>
  <c r="M1003" i="23"/>
  <c r="K1003" i="23"/>
  <c r="J1003" i="23"/>
  <c r="A1001" i="23"/>
  <c r="A1000" i="23"/>
  <c r="A999" i="23"/>
  <c r="A998" i="23"/>
  <c r="A997" i="23"/>
  <c r="A996" i="23"/>
  <c r="A995" i="23"/>
  <c r="A994" i="23"/>
  <c r="A993" i="23"/>
  <c r="A992" i="23"/>
  <c r="A991" i="23"/>
  <c r="L988" i="23"/>
  <c r="I988" i="23"/>
  <c r="M987" i="23"/>
  <c r="K987" i="23"/>
  <c r="J987" i="23"/>
  <c r="M986" i="23"/>
  <c r="K986" i="23"/>
  <c r="J986" i="23"/>
  <c r="M985" i="23"/>
  <c r="K985" i="23"/>
  <c r="J985" i="23"/>
  <c r="M984" i="23"/>
  <c r="K984" i="23"/>
  <c r="J984" i="23"/>
  <c r="M983" i="23"/>
  <c r="K983" i="23"/>
  <c r="J983" i="23"/>
  <c r="M982" i="23"/>
  <c r="K982" i="23"/>
  <c r="J982" i="23"/>
  <c r="M981" i="23"/>
  <c r="K981" i="23"/>
  <c r="J981" i="23"/>
  <c r="M980" i="23"/>
  <c r="K980" i="23"/>
  <c r="J980" i="23"/>
  <c r="M979" i="23"/>
  <c r="K979" i="23"/>
  <c r="J979" i="23"/>
  <c r="M978" i="23"/>
  <c r="K978" i="23"/>
  <c r="J978" i="23"/>
  <c r="M977" i="23"/>
  <c r="K977" i="23"/>
  <c r="J977" i="23"/>
  <c r="A975" i="23"/>
  <c r="A974" i="23"/>
  <c r="A973" i="23"/>
  <c r="A972" i="23"/>
  <c r="A971" i="23"/>
  <c r="L968" i="23"/>
  <c r="I968" i="23"/>
  <c r="E963" i="23" s="1"/>
  <c r="M967" i="23"/>
  <c r="K967" i="23"/>
  <c r="J967" i="23"/>
  <c r="M966" i="23"/>
  <c r="K966" i="23"/>
  <c r="J966" i="23"/>
  <c r="M965" i="23"/>
  <c r="K965" i="23"/>
  <c r="J965" i="23"/>
  <c r="M964" i="23"/>
  <c r="K964" i="23"/>
  <c r="J964" i="23"/>
  <c r="M963" i="23"/>
  <c r="K963" i="23"/>
  <c r="J963" i="23"/>
  <c r="A961" i="23"/>
  <c r="A960" i="23"/>
  <c r="A959" i="23"/>
  <c r="A958" i="23"/>
  <c r="A957" i="23"/>
  <c r="A956" i="23"/>
  <c r="A955" i="23"/>
  <c r="L952" i="23"/>
  <c r="I952" i="23"/>
  <c r="E945" i="23" s="1"/>
  <c r="M951" i="23"/>
  <c r="K951" i="23"/>
  <c r="J951" i="23"/>
  <c r="M950" i="23"/>
  <c r="K950" i="23"/>
  <c r="J950" i="23"/>
  <c r="M949" i="23"/>
  <c r="K949" i="23"/>
  <c r="J949" i="23"/>
  <c r="M948" i="23"/>
  <c r="K948" i="23"/>
  <c r="J948" i="23"/>
  <c r="M947" i="23"/>
  <c r="K947" i="23"/>
  <c r="J947" i="23"/>
  <c r="M946" i="23"/>
  <c r="K946" i="23"/>
  <c r="J946" i="23"/>
  <c r="M945" i="23"/>
  <c r="K945" i="23"/>
  <c r="J945" i="23"/>
  <c r="A940" i="23"/>
  <c r="A939" i="23"/>
  <c r="A938" i="23"/>
  <c r="L935" i="23"/>
  <c r="I935" i="23"/>
  <c r="E932" i="23" s="1"/>
  <c r="M934" i="23"/>
  <c r="K934" i="23"/>
  <c r="J934" i="23"/>
  <c r="M933" i="23"/>
  <c r="K933" i="23"/>
  <c r="J933" i="23"/>
  <c r="M932" i="23"/>
  <c r="K932" i="23"/>
  <c r="J932" i="23"/>
  <c r="A930" i="23"/>
  <c r="A929" i="23"/>
  <c r="A928" i="23"/>
  <c r="A927" i="23"/>
  <c r="A926" i="23"/>
  <c r="A925" i="23"/>
  <c r="A924" i="23"/>
  <c r="L921" i="23"/>
  <c r="I921" i="23"/>
  <c r="E914" i="23" s="1"/>
  <c r="M920" i="23"/>
  <c r="K920" i="23"/>
  <c r="J920" i="23"/>
  <c r="M919" i="23"/>
  <c r="K919" i="23"/>
  <c r="J919" i="23"/>
  <c r="M918" i="23"/>
  <c r="K918" i="23"/>
  <c r="J918" i="23"/>
  <c r="M917" i="23"/>
  <c r="K917" i="23"/>
  <c r="J917" i="23"/>
  <c r="M916" i="23"/>
  <c r="K916" i="23"/>
  <c r="J916" i="23"/>
  <c r="M915" i="23"/>
  <c r="K915" i="23"/>
  <c r="J915" i="23"/>
  <c r="M914" i="23"/>
  <c r="K914" i="23"/>
  <c r="J914" i="23"/>
  <c r="A912" i="23"/>
  <c r="A911" i="23"/>
  <c r="A910" i="23"/>
  <c r="A909" i="23"/>
  <c r="A908" i="23"/>
  <c r="A907" i="23"/>
  <c r="A906" i="23"/>
  <c r="A905" i="23"/>
  <c r="A904" i="23"/>
  <c r="A903" i="23"/>
  <c r="A902" i="23"/>
  <c r="A901" i="23"/>
  <c r="A900" i="23"/>
  <c r="A899" i="23"/>
  <c r="A898" i="23"/>
  <c r="A897" i="23"/>
  <c r="A896" i="23"/>
  <c r="A895" i="23"/>
  <c r="A894" i="23"/>
  <c r="A893" i="23"/>
  <c r="L890" i="23"/>
  <c r="I890" i="23"/>
  <c r="E870" i="23" s="1"/>
  <c r="M889" i="23"/>
  <c r="K889" i="23"/>
  <c r="J889" i="23"/>
  <c r="M888" i="23"/>
  <c r="K888" i="23"/>
  <c r="J888" i="23"/>
  <c r="M887" i="23"/>
  <c r="K887" i="23"/>
  <c r="J887" i="23"/>
  <c r="M886" i="23"/>
  <c r="K886" i="23"/>
  <c r="J886" i="23"/>
  <c r="M885" i="23"/>
  <c r="K885" i="23"/>
  <c r="J885" i="23"/>
  <c r="M884" i="23"/>
  <c r="K884" i="23"/>
  <c r="J884" i="23"/>
  <c r="M883" i="23"/>
  <c r="K883" i="23"/>
  <c r="J883" i="23"/>
  <c r="M882" i="23"/>
  <c r="K882" i="23"/>
  <c r="J882" i="23"/>
  <c r="M881" i="23"/>
  <c r="K881" i="23"/>
  <c r="J881" i="23"/>
  <c r="M880" i="23"/>
  <c r="K880" i="23"/>
  <c r="J880" i="23"/>
  <c r="M879" i="23"/>
  <c r="K879" i="23"/>
  <c r="J879" i="23"/>
  <c r="M878" i="23"/>
  <c r="K878" i="23"/>
  <c r="J878" i="23"/>
  <c r="M877" i="23"/>
  <c r="K877" i="23"/>
  <c r="J877" i="23"/>
  <c r="M876" i="23"/>
  <c r="K876" i="23"/>
  <c r="J876" i="23"/>
  <c r="M875" i="23"/>
  <c r="K875" i="23"/>
  <c r="J875" i="23"/>
  <c r="M874" i="23"/>
  <c r="K874" i="23"/>
  <c r="J874" i="23"/>
  <c r="M873" i="23"/>
  <c r="K873" i="23"/>
  <c r="J873" i="23"/>
  <c r="M872" i="23"/>
  <c r="K872" i="23"/>
  <c r="J872" i="23"/>
  <c r="M871" i="23"/>
  <c r="K871" i="23"/>
  <c r="J871" i="23"/>
  <c r="M870" i="23"/>
  <c r="K870" i="23"/>
  <c r="J870" i="23"/>
  <c r="A868" i="23"/>
  <c r="A867" i="23"/>
  <c r="A866" i="23"/>
  <c r="A865" i="23"/>
  <c r="A864" i="23"/>
  <c r="A863" i="23"/>
  <c r="A862" i="23"/>
  <c r="A861" i="23"/>
  <c r="A860" i="23"/>
  <c r="A859" i="23"/>
  <c r="A858" i="23"/>
  <c r="A857" i="23"/>
  <c r="A856" i="23"/>
  <c r="A855" i="23"/>
  <c r="A854" i="23"/>
  <c r="A853" i="23"/>
  <c r="A852" i="23"/>
  <c r="A851" i="23"/>
  <c r="L848" i="23"/>
  <c r="I848" i="23"/>
  <c r="E830" i="23" s="1"/>
  <c r="M847" i="23"/>
  <c r="K847" i="23"/>
  <c r="J847" i="23"/>
  <c r="M846" i="23"/>
  <c r="K846" i="23"/>
  <c r="J846" i="23"/>
  <c r="M845" i="23"/>
  <c r="K845" i="23"/>
  <c r="J845" i="23"/>
  <c r="M844" i="23"/>
  <c r="K844" i="23"/>
  <c r="J844" i="23"/>
  <c r="M843" i="23"/>
  <c r="K843" i="23"/>
  <c r="J843" i="23"/>
  <c r="M842" i="23"/>
  <c r="K842" i="23"/>
  <c r="J842" i="23"/>
  <c r="M841" i="23"/>
  <c r="K841" i="23"/>
  <c r="J841" i="23"/>
  <c r="M840" i="23"/>
  <c r="K840" i="23"/>
  <c r="J840" i="23"/>
  <c r="M839" i="23"/>
  <c r="K839" i="23"/>
  <c r="J839" i="23"/>
  <c r="M838" i="23"/>
  <c r="K838" i="23"/>
  <c r="J838" i="23"/>
  <c r="M837" i="23"/>
  <c r="K837" i="23"/>
  <c r="J837" i="23"/>
  <c r="M836" i="23"/>
  <c r="K836" i="23"/>
  <c r="J836" i="23"/>
  <c r="M835" i="23"/>
  <c r="K835" i="23"/>
  <c r="J835" i="23"/>
  <c r="M834" i="23"/>
  <c r="K834" i="23"/>
  <c r="J834" i="23"/>
  <c r="M833" i="23"/>
  <c r="K833" i="23"/>
  <c r="J833" i="23"/>
  <c r="M832" i="23"/>
  <c r="K832" i="23"/>
  <c r="J832" i="23"/>
  <c r="M831" i="23"/>
  <c r="K831" i="23"/>
  <c r="J831" i="23"/>
  <c r="M830" i="23"/>
  <c r="K830" i="23"/>
  <c r="J830" i="23"/>
  <c r="A825" i="23"/>
  <c r="A824" i="23"/>
  <c r="A823" i="23"/>
  <c r="A822" i="23"/>
  <c r="A821" i="23"/>
  <c r="L818" i="23"/>
  <c r="I818" i="23"/>
  <c r="E813" i="23" s="1"/>
  <c r="M817" i="23"/>
  <c r="K817" i="23"/>
  <c r="J817" i="23"/>
  <c r="M816" i="23"/>
  <c r="K816" i="23"/>
  <c r="J816" i="23"/>
  <c r="M815" i="23"/>
  <c r="K815" i="23"/>
  <c r="J815" i="23"/>
  <c r="M814" i="23"/>
  <c r="K814" i="23"/>
  <c r="J814" i="23"/>
  <c r="M813" i="23"/>
  <c r="K813" i="23"/>
  <c r="J813" i="23"/>
  <c r="A811" i="23"/>
  <c r="A810" i="23"/>
  <c r="A809" i="23"/>
  <c r="A808" i="23"/>
  <c r="A807" i="23"/>
  <c r="L804" i="23"/>
  <c r="I804" i="23"/>
  <c r="E799" i="23" s="1"/>
  <c r="M803" i="23"/>
  <c r="K803" i="23"/>
  <c r="J803" i="23"/>
  <c r="M802" i="23"/>
  <c r="K802" i="23"/>
  <c r="J802" i="23"/>
  <c r="M801" i="23"/>
  <c r="K801" i="23"/>
  <c r="J801" i="23"/>
  <c r="M800" i="23"/>
  <c r="K800" i="23"/>
  <c r="J800" i="23"/>
  <c r="M799" i="23"/>
  <c r="K799" i="23"/>
  <c r="J799" i="23"/>
  <c r="A797" i="23"/>
  <c r="A796" i="23"/>
  <c r="A795" i="23"/>
  <c r="A794" i="23"/>
  <c r="A793" i="23"/>
  <c r="A792" i="23"/>
  <c r="A791" i="23"/>
  <c r="A790" i="23"/>
  <c r="A789" i="23"/>
  <c r="L786" i="23"/>
  <c r="I786" i="23"/>
  <c r="E777" i="23" s="1"/>
  <c r="M785" i="23"/>
  <c r="K785" i="23"/>
  <c r="J785" i="23"/>
  <c r="M784" i="23"/>
  <c r="K784" i="23"/>
  <c r="J784" i="23"/>
  <c r="M783" i="23"/>
  <c r="K783" i="23"/>
  <c r="J783" i="23"/>
  <c r="M782" i="23"/>
  <c r="K782" i="23"/>
  <c r="J782" i="23"/>
  <c r="M781" i="23"/>
  <c r="K781" i="23"/>
  <c r="J781" i="23"/>
  <c r="M780" i="23"/>
  <c r="K780" i="23"/>
  <c r="J780" i="23"/>
  <c r="M779" i="23"/>
  <c r="K779" i="23"/>
  <c r="J779" i="23"/>
  <c r="M778" i="23"/>
  <c r="K778" i="23"/>
  <c r="J778" i="23"/>
  <c r="M777" i="23"/>
  <c r="K777" i="23"/>
  <c r="J777" i="23"/>
  <c r="A775" i="23"/>
  <c r="A774" i="23"/>
  <c r="A773" i="23"/>
  <c r="A772" i="23"/>
  <c r="A771" i="23"/>
  <c r="A770" i="23"/>
  <c r="L767" i="23"/>
  <c r="I767" i="23"/>
  <c r="M766" i="23"/>
  <c r="K766" i="23"/>
  <c r="J766" i="23"/>
  <c r="M765" i="23"/>
  <c r="K765" i="23"/>
  <c r="J765" i="23"/>
  <c r="M764" i="23"/>
  <c r="K764" i="23"/>
  <c r="J764" i="23"/>
  <c r="M763" i="23"/>
  <c r="K763" i="23"/>
  <c r="J763" i="23"/>
  <c r="M762" i="23"/>
  <c r="K762" i="23"/>
  <c r="J762" i="23"/>
  <c r="M761" i="23"/>
  <c r="K761" i="23"/>
  <c r="J761" i="23"/>
  <c r="A759" i="23"/>
  <c r="A758" i="23"/>
  <c r="A757" i="23"/>
  <c r="A756" i="23"/>
  <c r="L753" i="23"/>
  <c r="I753" i="23"/>
  <c r="E749" i="23" s="1"/>
  <c r="M752" i="23"/>
  <c r="K752" i="23"/>
  <c r="J752" i="23"/>
  <c r="M751" i="23"/>
  <c r="K751" i="23"/>
  <c r="J751" i="23"/>
  <c r="M750" i="23"/>
  <c r="K750" i="23"/>
  <c r="J750" i="23"/>
  <c r="M749" i="23"/>
  <c r="K749" i="23"/>
  <c r="J749" i="23"/>
  <c r="A744" i="23"/>
  <c r="A743" i="23"/>
  <c r="A742" i="23"/>
  <c r="A741" i="23"/>
  <c r="L738" i="23"/>
  <c r="I738" i="23"/>
  <c r="M737" i="23"/>
  <c r="K737" i="23"/>
  <c r="J737" i="23"/>
  <c r="M736" i="23"/>
  <c r="K736" i="23"/>
  <c r="J736" i="23"/>
  <c r="M735" i="23"/>
  <c r="K735" i="23"/>
  <c r="J735" i="23"/>
  <c r="M734" i="23"/>
  <c r="K734" i="23"/>
  <c r="J734" i="23"/>
  <c r="A732" i="23"/>
  <c r="A731" i="23"/>
  <c r="A730" i="23"/>
  <c r="A729" i="23"/>
  <c r="A728" i="23"/>
  <c r="A727" i="23"/>
  <c r="A726" i="23"/>
  <c r="A725" i="23"/>
  <c r="L722" i="23"/>
  <c r="I722" i="23"/>
  <c r="E714" i="23" s="1"/>
  <c r="M721" i="23"/>
  <c r="K721" i="23"/>
  <c r="J721" i="23"/>
  <c r="M720" i="23"/>
  <c r="K720" i="23"/>
  <c r="J720" i="23"/>
  <c r="M719" i="23"/>
  <c r="K719" i="23"/>
  <c r="J719" i="23"/>
  <c r="M718" i="23"/>
  <c r="K718" i="23"/>
  <c r="J718" i="23"/>
  <c r="M717" i="23"/>
  <c r="K717" i="23"/>
  <c r="J717" i="23"/>
  <c r="M716" i="23"/>
  <c r="K716" i="23"/>
  <c r="J716" i="23"/>
  <c r="M715" i="23"/>
  <c r="K715" i="23"/>
  <c r="J715" i="23"/>
  <c r="M714" i="23"/>
  <c r="K714" i="23"/>
  <c r="J714" i="23"/>
  <c r="A712" i="23"/>
  <c r="A711" i="23"/>
  <c r="A710" i="23"/>
  <c r="L707" i="23"/>
  <c r="I707" i="23"/>
  <c r="E704" i="23" s="1"/>
  <c r="M706" i="23"/>
  <c r="K706" i="23"/>
  <c r="J706" i="23"/>
  <c r="M705" i="23"/>
  <c r="K705" i="23"/>
  <c r="J705" i="23"/>
  <c r="M704" i="23"/>
  <c r="K704" i="23"/>
  <c r="J704" i="23"/>
  <c r="A702" i="23"/>
  <c r="A701" i="23"/>
  <c r="A700" i="23"/>
  <c r="A699" i="23"/>
  <c r="A698" i="23"/>
  <c r="A697" i="23"/>
  <c r="A696" i="23"/>
  <c r="L693" i="23"/>
  <c r="I693" i="23"/>
  <c r="M692" i="23"/>
  <c r="K692" i="23"/>
  <c r="J692" i="23"/>
  <c r="M691" i="23"/>
  <c r="K691" i="23"/>
  <c r="J691" i="23"/>
  <c r="M690" i="23"/>
  <c r="K690" i="23"/>
  <c r="J690" i="23"/>
  <c r="M689" i="23"/>
  <c r="K689" i="23"/>
  <c r="J689" i="23"/>
  <c r="M688" i="23"/>
  <c r="K688" i="23"/>
  <c r="J688" i="23"/>
  <c r="M687" i="23"/>
  <c r="K687" i="23"/>
  <c r="J687" i="23"/>
  <c r="M686" i="23"/>
  <c r="K686" i="23"/>
  <c r="J686" i="23"/>
  <c r="A684" i="23"/>
  <c r="A683" i="23"/>
  <c r="A682" i="23"/>
  <c r="A681" i="23"/>
  <c r="A680" i="23"/>
  <c r="A679" i="23"/>
  <c r="L676" i="23"/>
  <c r="I676" i="23"/>
  <c r="M675" i="23"/>
  <c r="K675" i="23"/>
  <c r="J675" i="23"/>
  <c r="M674" i="23"/>
  <c r="K674" i="23"/>
  <c r="J674" i="23"/>
  <c r="M673" i="23"/>
  <c r="K673" i="23"/>
  <c r="J673" i="23"/>
  <c r="M672" i="23"/>
  <c r="K672" i="23"/>
  <c r="J672" i="23"/>
  <c r="M671" i="23"/>
  <c r="K671" i="23"/>
  <c r="J671" i="23"/>
  <c r="M670" i="23"/>
  <c r="K670" i="23"/>
  <c r="J670" i="23"/>
  <c r="A668" i="23"/>
  <c r="A667" i="23"/>
  <c r="A666" i="23"/>
  <c r="A665" i="23"/>
  <c r="A664" i="23"/>
  <c r="A663" i="23"/>
  <c r="A662" i="23"/>
  <c r="A661" i="23"/>
  <c r="A660" i="23"/>
  <c r="A659" i="23"/>
  <c r="A658" i="23"/>
  <c r="A657" i="23"/>
  <c r="A656" i="23"/>
  <c r="L653" i="23"/>
  <c r="I653" i="23"/>
  <c r="M652" i="23"/>
  <c r="K652" i="23"/>
  <c r="J652" i="23"/>
  <c r="M651" i="23"/>
  <c r="K651" i="23"/>
  <c r="J651" i="23"/>
  <c r="M650" i="23"/>
  <c r="K650" i="23"/>
  <c r="J650" i="23"/>
  <c r="M649" i="23"/>
  <c r="K649" i="23"/>
  <c r="J649" i="23"/>
  <c r="M648" i="23"/>
  <c r="K648" i="23"/>
  <c r="J648" i="23"/>
  <c r="M647" i="23"/>
  <c r="K647" i="23"/>
  <c r="J647" i="23"/>
  <c r="M646" i="23"/>
  <c r="K646" i="23"/>
  <c r="J646" i="23"/>
  <c r="M645" i="23"/>
  <c r="K645" i="23"/>
  <c r="J645" i="23"/>
  <c r="M644" i="23"/>
  <c r="K644" i="23"/>
  <c r="J644" i="23"/>
  <c r="M643" i="23"/>
  <c r="K643" i="23"/>
  <c r="J643" i="23"/>
  <c r="M642" i="23"/>
  <c r="K642" i="23"/>
  <c r="J642" i="23"/>
  <c r="M641" i="23"/>
  <c r="K641" i="23"/>
  <c r="J641" i="23"/>
  <c r="M640" i="23"/>
  <c r="K640" i="23"/>
  <c r="J640" i="23"/>
  <c r="A635" i="23"/>
  <c r="A634" i="23"/>
  <c r="A633" i="23"/>
  <c r="L630" i="23"/>
  <c r="I630" i="23"/>
  <c r="E627" i="23" s="1"/>
  <c r="M629" i="23"/>
  <c r="K629" i="23"/>
  <c r="J629" i="23"/>
  <c r="M628" i="23"/>
  <c r="K628" i="23"/>
  <c r="J628" i="23"/>
  <c r="M627" i="23"/>
  <c r="K627" i="23"/>
  <c r="J627" i="23"/>
  <c r="A625" i="23"/>
  <c r="A624" i="23"/>
  <c r="A623" i="23"/>
  <c r="L620" i="23"/>
  <c r="I620" i="23"/>
  <c r="E617" i="23" s="1"/>
  <c r="M619" i="23"/>
  <c r="K619" i="23"/>
  <c r="J619" i="23"/>
  <c r="M618" i="23"/>
  <c r="K618" i="23"/>
  <c r="J618" i="23"/>
  <c r="M617" i="23"/>
  <c r="K617" i="23"/>
  <c r="J617" i="23"/>
  <c r="A615" i="23"/>
  <c r="A614" i="23"/>
  <c r="A613" i="23"/>
  <c r="A612" i="23"/>
  <c r="A611" i="23"/>
  <c r="A610" i="23"/>
  <c r="A609" i="23"/>
  <c r="L606" i="23"/>
  <c r="I606" i="23"/>
  <c r="M605" i="23"/>
  <c r="K605" i="23"/>
  <c r="J605" i="23"/>
  <c r="M604" i="23"/>
  <c r="K604" i="23"/>
  <c r="J604" i="23"/>
  <c r="M603" i="23"/>
  <c r="K603" i="23"/>
  <c r="J603" i="23"/>
  <c r="M602" i="23"/>
  <c r="K602" i="23"/>
  <c r="J602" i="23"/>
  <c r="M601" i="23"/>
  <c r="K601" i="23"/>
  <c r="J601" i="23"/>
  <c r="M600" i="23"/>
  <c r="K600" i="23"/>
  <c r="J600" i="23"/>
  <c r="M599" i="23"/>
  <c r="K599" i="23"/>
  <c r="J599" i="23"/>
  <c r="A597" i="23"/>
  <c r="A596" i="23"/>
  <c r="A595" i="23"/>
  <c r="A594" i="23"/>
  <c r="A593" i="23"/>
  <c r="L590" i="23"/>
  <c r="I590" i="23"/>
  <c r="M589" i="23"/>
  <c r="K589" i="23"/>
  <c r="J589" i="23"/>
  <c r="M588" i="23"/>
  <c r="K588" i="23"/>
  <c r="J588" i="23"/>
  <c r="M587" i="23"/>
  <c r="K587" i="23"/>
  <c r="J587" i="23"/>
  <c r="M586" i="23"/>
  <c r="K586" i="23"/>
  <c r="J586" i="23"/>
  <c r="M585" i="23"/>
  <c r="K585" i="23"/>
  <c r="J585" i="23"/>
  <c r="A580" i="23"/>
  <c r="A579" i="23"/>
  <c r="A578" i="23"/>
  <c r="A577" i="23"/>
  <c r="A576" i="23"/>
  <c r="A575" i="23"/>
  <c r="A574" i="23"/>
  <c r="L571" i="23"/>
  <c r="I571" i="23"/>
  <c r="E563" i="23" s="1"/>
  <c r="M570" i="23"/>
  <c r="K570" i="23"/>
  <c r="J570" i="23"/>
  <c r="M569" i="23"/>
  <c r="K569" i="23"/>
  <c r="J569" i="23"/>
  <c r="M568" i="23"/>
  <c r="K568" i="23"/>
  <c r="J568" i="23"/>
  <c r="M567" i="23"/>
  <c r="K567" i="23"/>
  <c r="J567" i="23"/>
  <c r="M566" i="23"/>
  <c r="K566" i="23"/>
  <c r="J566" i="23"/>
  <c r="M565" i="23"/>
  <c r="K565" i="23"/>
  <c r="J565" i="23"/>
  <c r="M564" i="23"/>
  <c r="K564" i="23"/>
  <c r="J564" i="23"/>
  <c r="M563" i="23"/>
  <c r="K563" i="23"/>
  <c r="J563" i="23"/>
  <c r="A561" i="23"/>
  <c r="A560" i="23"/>
  <c r="A559" i="23"/>
  <c r="A558" i="23"/>
  <c r="A557" i="23"/>
  <c r="L554" i="23"/>
  <c r="I554" i="23"/>
  <c r="E549" i="23" s="1"/>
  <c r="M553" i="23"/>
  <c r="K553" i="23"/>
  <c r="J553" i="23"/>
  <c r="M552" i="23"/>
  <c r="K552" i="23"/>
  <c r="J552" i="23"/>
  <c r="M551" i="23"/>
  <c r="K551" i="23"/>
  <c r="J551" i="23"/>
  <c r="M550" i="23"/>
  <c r="K550" i="23"/>
  <c r="J550" i="23"/>
  <c r="M549" i="23"/>
  <c r="K549" i="23"/>
  <c r="J549" i="23"/>
  <c r="A547" i="23"/>
  <c r="A546" i="23"/>
  <c r="A545" i="23"/>
  <c r="A544" i="23"/>
  <c r="A543" i="23"/>
  <c r="A542" i="23"/>
  <c r="A541" i="23"/>
  <c r="A540" i="23"/>
  <c r="A539" i="23"/>
  <c r="A538" i="23"/>
  <c r="A537" i="23"/>
  <c r="A536" i="23"/>
  <c r="A535" i="23"/>
  <c r="A534" i="23"/>
  <c r="L531" i="23"/>
  <c r="I531" i="23"/>
  <c r="E517" i="23" s="1"/>
  <c r="M530" i="23"/>
  <c r="K530" i="23"/>
  <c r="J530" i="23"/>
  <c r="M529" i="23"/>
  <c r="K529" i="23"/>
  <c r="J529" i="23"/>
  <c r="M528" i="23"/>
  <c r="K528" i="23"/>
  <c r="J528" i="23"/>
  <c r="M527" i="23"/>
  <c r="K527" i="23"/>
  <c r="J527" i="23"/>
  <c r="M526" i="23"/>
  <c r="K526" i="23"/>
  <c r="J526" i="23"/>
  <c r="M525" i="23"/>
  <c r="K525" i="23"/>
  <c r="J525" i="23"/>
  <c r="M524" i="23"/>
  <c r="K524" i="23"/>
  <c r="J524" i="23"/>
  <c r="M523" i="23"/>
  <c r="K523" i="23"/>
  <c r="J523" i="23"/>
  <c r="M522" i="23"/>
  <c r="K522" i="23"/>
  <c r="J522" i="23"/>
  <c r="M521" i="23"/>
  <c r="K521" i="23"/>
  <c r="J521" i="23"/>
  <c r="M520" i="23"/>
  <c r="K520" i="23"/>
  <c r="J520" i="23"/>
  <c r="M519" i="23"/>
  <c r="K519" i="23"/>
  <c r="J519" i="23"/>
  <c r="M518" i="23"/>
  <c r="K518" i="23"/>
  <c r="J518" i="23"/>
  <c r="M517" i="23"/>
  <c r="K517" i="23"/>
  <c r="J517" i="23"/>
  <c r="A512" i="23"/>
  <c r="A511" i="23"/>
  <c r="A510" i="23"/>
  <c r="A509" i="23"/>
  <c r="L506" i="23"/>
  <c r="I506" i="23"/>
  <c r="M505" i="23"/>
  <c r="K505" i="23"/>
  <c r="J505" i="23"/>
  <c r="M504" i="23"/>
  <c r="K504" i="23"/>
  <c r="J504" i="23"/>
  <c r="M503" i="23"/>
  <c r="K503" i="23"/>
  <c r="J503" i="23"/>
  <c r="M502" i="23"/>
  <c r="K502" i="23"/>
  <c r="J502" i="23"/>
  <c r="A500" i="23"/>
  <c r="A499" i="23"/>
  <c r="A498" i="23"/>
  <c r="A497" i="23"/>
  <c r="A496" i="23"/>
  <c r="A495" i="23"/>
  <c r="A494" i="23"/>
  <c r="A493" i="23"/>
  <c r="A492" i="23"/>
  <c r="A491" i="23"/>
  <c r="A490" i="23"/>
  <c r="A489" i="23"/>
  <c r="A488" i="23"/>
  <c r="L485" i="23"/>
  <c r="I485" i="23"/>
  <c r="E472" i="23" s="1"/>
  <c r="M484" i="23"/>
  <c r="K484" i="23"/>
  <c r="J484" i="23"/>
  <c r="M483" i="23"/>
  <c r="K483" i="23"/>
  <c r="J483" i="23"/>
  <c r="M482" i="23"/>
  <c r="K482" i="23"/>
  <c r="J482" i="23"/>
  <c r="M481" i="23"/>
  <c r="K481" i="23"/>
  <c r="J481" i="23"/>
  <c r="M480" i="23"/>
  <c r="K480" i="23"/>
  <c r="J480" i="23"/>
  <c r="M479" i="23"/>
  <c r="K479" i="23"/>
  <c r="J479" i="23"/>
  <c r="M478" i="23"/>
  <c r="K478" i="23"/>
  <c r="J478" i="23"/>
  <c r="M477" i="23"/>
  <c r="K477" i="23"/>
  <c r="J477" i="23"/>
  <c r="M476" i="23"/>
  <c r="K476" i="23"/>
  <c r="J476" i="23"/>
  <c r="M475" i="23"/>
  <c r="K475" i="23"/>
  <c r="J475" i="23"/>
  <c r="M474" i="23"/>
  <c r="K474" i="23"/>
  <c r="J474" i="23"/>
  <c r="M473" i="23"/>
  <c r="K473" i="23"/>
  <c r="J473" i="23"/>
  <c r="M472" i="23"/>
  <c r="K472" i="23"/>
  <c r="J472" i="23"/>
  <c r="A467" i="23"/>
  <c r="A466" i="23"/>
  <c r="A465" i="23"/>
  <c r="A464" i="23"/>
  <c r="A463" i="23"/>
  <c r="L460" i="23"/>
  <c r="I460" i="23"/>
  <c r="E455" i="23" s="1"/>
  <c r="M459" i="23"/>
  <c r="K459" i="23"/>
  <c r="J459" i="23"/>
  <c r="M458" i="23"/>
  <c r="K458" i="23"/>
  <c r="J458" i="23"/>
  <c r="M457" i="23"/>
  <c r="K457" i="23"/>
  <c r="J457" i="23"/>
  <c r="M456" i="23"/>
  <c r="K456" i="23"/>
  <c r="J456" i="23"/>
  <c r="M455" i="23"/>
  <c r="K455" i="23"/>
  <c r="J455" i="23"/>
  <c r="A453" i="23"/>
  <c r="A452" i="23"/>
  <c r="A451" i="23"/>
  <c r="A450" i="23"/>
  <c r="A449" i="23"/>
  <c r="A448" i="23"/>
  <c r="A447" i="23"/>
  <c r="A446" i="23"/>
  <c r="A445" i="23"/>
  <c r="A444" i="23"/>
  <c r="A443" i="23"/>
  <c r="A442" i="23"/>
  <c r="A441" i="23"/>
  <c r="A440" i="23"/>
  <c r="A439" i="23"/>
  <c r="A438" i="23"/>
  <c r="A437" i="23"/>
  <c r="A436" i="23"/>
  <c r="A435" i="23"/>
  <c r="A434" i="23"/>
  <c r="A433" i="23"/>
  <c r="L430" i="23"/>
  <c r="I430" i="23"/>
  <c r="E409" i="23" s="1"/>
  <c r="M429" i="23"/>
  <c r="K429" i="23"/>
  <c r="J429" i="23"/>
  <c r="M428" i="23"/>
  <c r="K428" i="23"/>
  <c r="J428" i="23"/>
  <c r="M427" i="23"/>
  <c r="K427" i="23"/>
  <c r="J427" i="23"/>
  <c r="M426" i="23"/>
  <c r="K426" i="23"/>
  <c r="J426" i="23"/>
  <c r="M425" i="23"/>
  <c r="K425" i="23"/>
  <c r="J425" i="23"/>
  <c r="M424" i="23"/>
  <c r="K424" i="23"/>
  <c r="J424" i="23"/>
  <c r="M423" i="23"/>
  <c r="K423" i="23"/>
  <c r="J423" i="23"/>
  <c r="M422" i="23"/>
  <c r="K422" i="23"/>
  <c r="J422" i="23"/>
  <c r="M421" i="23"/>
  <c r="K421" i="23"/>
  <c r="J421" i="23"/>
  <c r="M420" i="23"/>
  <c r="K420" i="23"/>
  <c r="J420" i="23"/>
  <c r="M419" i="23"/>
  <c r="K419" i="23"/>
  <c r="J419" i="23"/>
  <c r="M418" i="23"/>
  <c r="K418" i="23"/>
  <c r="J418" i="23"/>
  <c r="M417" i="23"/>
  <c r="K417" i="23"/>
  <c r="J417" i="23"/>
  <c r="M416" i="23"/>
  <c r="K416" i="23"/>
  <c r="J416" i="23"/>
  <c r="M415" i="23"/>
  <c r="K415" i="23"/>
  <c r="J415" i="23"/>
  <c r="M414" i="23"/>
  <c r="K414" i="23"/>
  <c r="J414" i="23"/>
  <c r="M413" i="23"/>
  <c r="K413" i="23"/>
  <c r="J413" i="23"/>
  <c r="M412" i="23"/>
  <c r="K412" i="23"/>
  <c r="J412" i="23"/>
  <c r="M411" i="23"/>
  <c r="K411" i="23"/>
  <c r="J411" i="23"/>
  <c r="M410" i="23"/>
  <c r="K410" i="23"/>
  <c r="J410" i="23"/>
  <c r="M409" i="23"/>
  <c r="K409" i="23"/>
  <c r="J409" i="23"/>
  <c r="A407" i="23"/>
  <c r="A406" i="23"/>
  <c r="A405" i="23"/>
  <c r="A404" i="23"/>
  <c r="A403" i="23"/>
  <c r="A402" i="23"/>
  <c r="A401" i="23"/>
  <c r="A400" i="23"/>
  <c r="A399" i="23"/>
  <c r="A398" i="23"/>
  <c r="A397" i="23"/>
  <c r="A396" i="23"/>
  <c r="A395" i="23"/>
  <c r="A394" i="23"/>
  <c r="A393" i="23"/>
  <c r="A392" i="23"/>
  <c r="A391" i="23"/>
  <c r="L388" i="23"/>
  <c r="I388" i="23"/>
  <c r="E371" i="23" s="1"/>
  <c r="M387" i="23"/>
  <c r="K387" i="23"/>
  <c r="J387" i="23"/>
  <c r="M386" i="23"/>
  <c r="K386" i="23"/>
  <c r="J386" i="23"/>
  <c r="M385" i="23"/>
  <c r="K385" i="23"/>
  <c r="J385" i="23"/>
  <c r="M384" i="23"/>
  <c r="K384" i="23"/>
  <c r="J384" i="23"/>
  <c r="M383" i="23"/>
  <c r="K383" i="23"/>
  <c r="J383" i="23"/>
  <c r="M382" i="23"/>
  <c r="K382" i="23"/>
  <c r="J382" i="23"/>
  <c r="M381" i="23"/>
  <c r="K381" i="23"/>
  <c r="J381" i="23"/>
  <c r="M380" i="23"/>
  <c r="K380" i="23"/>
  <c r="J380" i="23"/>
  <c r="M379" i="23"/>
  <c r="K379" i="23"/>
  <c r="J379" i="23"/>
  <c r="M378" i="23"/>
  <c r="K378" i="23"/>
  <c r="J378" i="23"/>
  <c r="M377" i="23"/>
  <c r="K377" i="23"/>
  <c r="J377" i="23"/>
  <c r="M376" i="23"/>
  <c r="K376" i="23"/>
  <c r="J376" i="23"/>
  <c r="M375" i="23"/>
  <c r="K375" i="23"/>
  <c r="J375" i="23"/>
  <c r="M374" i="23"/>
  <c r="K374" i="23"/>
  <c r="J374" i="23"/>
  <c r="M373" i="23"/>
  <c r="K373" i="23"/>
  <c r="J373" i="23"/>
  <c r="M372" i="23"/>
  <c r="K372" i="23"/>
  <c r="J372" i="23"/>
  <c r="M371" i="23"/>
  <c r="K371" i="23"/>
  <c r="J371" i="23"/>
  <c r="A369" i="23"/>
  <c r="A368" i="23"/>
  <c r="A367" i="23"/>
  <c r="A366" i="23"/>
  <c r="A365" i="23"/>
  <c r="A364" i="23"/>
  <c r="A363" i="23"/>
  <c r="L360" i="23"/>
  <c r="I360" i="23"/>
  <c r="M359" i="23"/>
  <c r="K359" i="23"/>
  <c r="J359" i="23"/>
  <c r="M358" i="23"/>
  <c r="K358" i="23"/>
  <c r="J358" i="23"/>
  <c r="M357" i="23"/>
  <c r="K357" i="23"/>
  <c r="J357" i="23"/>
  <c r="M356" i="23"/>
  <c r="K356" i="23"/>
  <c r="J356" i="23"/>
  <c r="M355" i="23"/>
  <c r="K355" i="23"/>
  <c r="J355" i="23"/>
  <c r="M354" i="23"/>
  <c r="K354" i="23"/>
  <c r="J354" i="23"/>
  <c r="M353" i="23"/>
  <c r="K353" i="23"/>
  <c r="J353" i="23"/>
  <c r="E111" i="23"/>
  <c r="B111" i="23"/>
  <c r="A111" i="23"/>
  <c r="E110" i="23"/>
  <c r="B110" i="23"/>
  <c r="A110" i="23"/>
  <c r="E109" i="23"/>
  <c r="B109" i="23"/>
  <c r="A109" i="23"/>
  <c r="E108" i="23"/>
  <c r="B108" i="23"/>
  <c r="A108" i="23"/>
  <c r="E107" i="23"/>
  <c r="B107" i="23"/>
  <c r="A107" i="23"/>
  <c r="E106" i="23"/>
  <c r="B106" i="23"/>
  <c r="A106" i="23"/>
  <c r="E105" i="23"/>
  <c r="B105" i="23"/>
  <c r="A105" i="23"/>
  <c r="E104" i="23"/>
  <c r="B104" i="23"/>
  <c r="A104" i="23"/>
  <c r="E103" i="23"/>
  <c r="B103" i="23"/>
  <c r="A103" i="23"/>
  <c r="E102" i="23"/>
  <c r="B102" i="23"/>
  <c r="A102" i="23"/>
  <c r="E101" i="23"/>
  <c r="B101" i="23"/>
  <c r="A101" i="23"/>
  <c r="E97" i="23"/>
  <c r="B97" i="23"/>
  <c r="A97" i="23"/>
  <c r="E96" i="23"/>
  <c r="B96" i="23"/>
  <c r="A96" i="23"/>
  <c r="E95" i="23"/>
  <c r="B95" i="23"/>
  <c r="A95" i="23"/>
  <c r="E94" i="23"/>
  <c r="B94" i="23"/>
  <c r="A94" i="23"/>
  <c r="E93" i="23"/>
  <c r="B93" i="23"/>
  <c r="A93" i="23"/>
  <c r="E92" i="23"/>
  <c r="B92" i="23"/>
  <c r="A92" i="23"/>
  <c r="E91" i="23"/>
  <c r="B91" i="23"/>
  <c r="A91" i="23"/>
  <c r="E90" i="23"/>
  <c r="B90" i="23"/>
  <c r="A90" i="23"/>
  <c r="E89" i="23"/>
  <c r="B89" i="23"/>
  <c r="A89" i="23"/>
  <c r="E88" i="23"/>
  <c r="B88" i="23"/>
  <c r="A88" i="23"/>
  <c r="E87" i="23"/>
  <c r="B87" i="23"/>
  <c r="A87" i="23"/>
  <c r="E83" i="23"/>
  <c r="B83" i="23"/>
  <c r="A83" i="23"/>
  <c r="E82" i="23"/>
  <c r="B82" i="23"/>
  <c r="A82" i="23"/>
  <c r="E81" i="23"/>
  <c r="B81" i="23"/>
  <c r="A81" i="23"/>
  <c r="E80" i="23"/>
  <c r="B80" i="23"/>
  <c r="A80" i="23"/>
  <c r="E79" i="23"/>
  <c r="B79" i="23"/>
  <c r="A79" i="23"/>
  <c r="E78" i="23"/>
  <c r="B78" i="23"/>
  <c r="A78" i="23"/>
  <c r="E77" i="23"/>
  <c r="B77" i="23"/>
  <c r="A77" i="23"/>
  <c r="E76" i="23"/>
  <c r="B76" i="23"/>
  <c r="A76" i="23"/>
  <c r="E75" i="23"/>
  <c r="B75" i="23"/>
  <c r="A75" i="23"/>
  <c r="E74" i="23"/>
  <c r="B74" i="23"/>
  <c r="A74" i="23"/>
  <c r="E73" i="23"/>
  <c r="B73" i="23"/>
  <c r="A73" i="23"/>
  <c r="K606" i="23" l="1"/>
  <c r="K988" i="23"/>
  <c r="K767" i="23"/>
  <c r="J1078" i="23"/>
  <c r="M1131" i="23"/>
  <c r="K693" i="23"/>
  <c r="M1078" i="23"/>
  <c r="M620" i="23"/>
  <c r="J693" i="23"/>
  <c r="J707" i="23"/>
  <c r="K571" i="23"/>
  <c r="K590" i="23"/>
  <c r="M630" i="23"/>
  <c r="K1118" i="23"/>
  <c r="K460" i="23"/>
  <c r="K1017" i="23"/>
  <c r="K753" i="23"/>
  <c r="J753" i="23"/>
  <c r="J1201" i="23"/>
  <c r="K1201" i="23"/>
  <c r="M952" i="23"/>
  <c r="M350" i="23"/>
  <c r="M8" i="23" s="1"/>
  <c r="J952" i="23"/>
  <c r="M988" i="23"/>
  <c r="K506" i="23"/>
  <c r="J738" i="23"/>
  <c r="K738" i="23"/>
  <c r="M921" i="23"/>
  <c r="K1131" i="23"/>
  <c r="K1055" i="23"/>
  <c r="M485" i="23"/>
  <c r="J630" i="23"/>
  <c r="M707" i="23"/>
  <c r="M1035" i="23"/>
  <c r="M16" i="23" s="1"/>
  <c r="K1078" i="23"/>
  <c r="J722" i="23"/>
  <c r="K921" i="23"/>
  <c r="E1190" i="23"/>
  <c r="M571" i="23"/>
  <c r="I1084" i="23"/>
  <c r="J17" i="23" s="1"/>
  <c r="H110" i="23" s="1"/>
  <c r="J1178" i="23"/>
  <c r="I1137" i="23"/>
  <c r="J18" i="23" s="1"/>
  <c r="H83" i="23" s="1"/>
  <c r="M388" i="23"/>
  <c r="M818" i="23"/>
  <c r="M890" i="23"/>
  <c r="J360" i="23"/>
  <c r="I350" i="23"/>
  <c r="J8" i="23" s="1"/>
  <c r="K554" i="23"/>
  <c r="M767" i="23"/>
  <c r="J818" i="23"/>
  <c r="K1153" i="23"/>
  <c r="M693" i="23"/>
  <c r="J571" i="23"/>
  <c r="M746" i="23"/>
  <c r="M13" i="23" s="1"/>
  <c r="K620" i="23"/>
  <c r="J430" i="23"/>
  <c r="M722" i="23"/>
  <c r="M1201" i="23"/>
  <c r="M848" i="23"/>
  <c r="J890" i="23"/>
  <c r="E1087" i="23"/>
  <c r="M753" i="23"/>
  <c r="J1118" i="23"/>
  <c r="J506" i="23"/>
  <c r="M469" i="23"/>
  <c r="M9" i="23" s="1"/>
  <c r="M514" i="23"/>
  <c r="M10" i="23" s="1"/>
  <c r="E734" i="23"/>
  <c r="M942" i="23"/>
  <c r="M15" i="23" s="1"/>
  <c r="E1076" i="23"/>
  <c r="J1097" i="23"/>
  <c r="J1131" i="23"/>
  <c r="E599" i="23"/>
  <c r="J620" i="23"/>
  <c r="M935" i="23"/>
  <c r="K1178" i="23"/>
  <c r="K388" i="23"/>
  <c r="M1137" i="23"/>
  <c r="M18" i="23" s="1"/>
  <c r="K430" i="23"/>
  <c r="M804" i="23"/>
  <c r="M1153" i="23"/>
  <c r="I514" i="23"/>
  <c r="J10" i="23" s="1"/>
  <c r="M554" i="23"/>
  <c r="K848" i="23"/>
  <c r="J988" i="23"/>
  <c r="J1153" i="23"/>
  <c r="J554" i="23"/>
  <c r="J676" i="23"/>
  <c r="J531" i="23"/>
  <c r="J590" i="23"/>
  <c r="E1111" i="23"/>
  <c r="M1017" i="23"/>
  <c r="M1084" i="23"/>
  <c r="M17" i="23" s="1"/>
  <c r="M531" i="23"/>
  <c r="J653" i="23"/>
  <c r="J767" i="23"/>
  <c r="J786" i="23"/>
  <c r="M968" i="23"/>
  <c r="J1017" i="23"/>
  <c r="M606" i="23"/>
  <c r="K722" i="23"/>
  <c r="J804" i="23"/>
  <c r="K890" i="23"/>
  <c r="J606" i="23"/>
  <c r="M738" i="23"/>
  <c r="M1055" i="23"/>
  <c r="M1178" i="23"/>
  <c r="M430" i="23"/>
  <c r="J460" i="23"/>
  <c r="J921" i="23"/>
  <c r="J1055" i="23"/>
  <c r="E1129" i="23"/>
  <c r="M590" i="23"/>
  <c r="K1097" i="23"/>
  <c r="M1118" i="23"/>
  <c r="M360" i="23"/>
  <c r="K485" i="23"/>
  <c r="M653" i="23"/>
  <c r="K707" i="23"/>
  <c r="M1097" i="23"/>
  <c r="E502" i="23"/>
  <c r="K952" i="23"/>
  <c r="I637" i="23"/>
  <c r="J12" i="23" s="1"/>
  <c r="K630" i="23"/>
  <c r="K935" i="23"/>
  <c r="M827" i="23"/>
  <c r="M14" i="23" s="1"/>
  <c r="K531" i="23"/>
  <c r="I469" i="23"/>
  <c r="J9" i="23" s="1"/>
  <c r="K968" i="23"/>
  <c r="M506" i="23"/>
  <c r="K653" i="23"/>
  <c r="M637" i="23"/>
  <c r="M12" i="23" s="1"/>
  <c r="J485" i="23"/>
  <c r="M676" i="23"/>
  <c r="K804" i="23"/>
  <c r="E977" i="23"/>
  <c r="J388" i="23"/>
  <c r="E640" i="23"/>
  <c r="E686" i="23"/>
  <c r="K818" i="23"/>
  <c r="I942" i="23"/>
  <c r="J15" i="23" s="1"/>
  <c r="E670" i="23"/>
  <c r="K676" i="23"/>
  <c r="E761" i="23"/>
  <c r="I746" i="23"/>
  <c r="J13" i="23" s="1"/>
  <c r="E585" i="23"/>
  <c r="I582" i="23"/>
  <c r="J11" i="23" s="1"/>
  <c r="M786" i="23"/>
  <c r="E1038" i="23"/>
  <c r="I1035" i="23"/>
  <c r="J16" i="23" s="1"/>
  <c r="M460" i="23"/>
  <c r="K786" i="23"/>
  <c r="I827" i="23"/>
  <c r="J14" i="23" s="1"/>
  <c r="M582" i="23"/>
  <c r="M11" i="23" s="1"/>
  <c r="J848" i="23"/>
  <c r="K360" i="23"/>
  <c r="E353" i="23"/>
  <c r="J935" i="23"/>
  <c r="J968" i="23"/>
  <c r="L16" i="23" l="1"/>
  <c r="D16" i="23" s="1"/>
  <c r="L8" i="23"/>
  <c r="D8" i="23" s="1"/>
  <c r="L17" i="23"/>
  <c r="H96" i="23"/>
  <c r="H73" i="23"/>
  <c r="L10" i="23"/>
  <c r="D10" i="23" s="1"/>
  <c r="H97" i="23"/>
  <c r="H111" i="23"/>
  <c r="H101" i="23"/>
  <c r="H87" i="23"/>
  <c r="H82" i="23"/>
  <c r="L18" i="23"/>
  <c r="B18" i="23" s="1"/>
  <c r="I19" i="23"/>
  <c r="I20" i="23" s="1"/>
  <c r="L11" i="23"/>
  <c r="C11" i="23" s="1"/>
  <c r="H89" i="23"/>
  <c r="H103" i="23"/>
  <c r="H75" i="23"/>
  <c r="H106" i="23"/>
  <c r="H92" i="23"/>
  <c r="H78" i="23"/>
  <c r="L13" i="23"/>
  <c r="H79" i="23"/>
  <c r="H93" i="23"/>
  <c r="H107" i="23"/>
  <c r="H105" i="23"/>
  <c r="H91" i="23"/>
  <c r="H77" i="23"/>
  <c r="L12" i="23"/>
  <c r="H81" i="23"/>
  <c r="H109" i="23"/>
  <c r="H95" i="23"/>
  <c r="L14" i="23"/>
  <c r="H108" i="23"/>
  <c r="H80" i="23"/>
  <c r="H94" i="23"/>
  <c r="L15" i="23"/>
  <c r="H102" i="23"/>
  <c r="H88" i="23"/>
  <c r="H74" i="23"/>
  <c r="I21" i="23"/>
  <c r="H104" i="23"/>
  <c r="H76" i="23"/>
  <c r="H90" i="23"/>
  <c r="L9" i="23"/>
  <c r="B8" i="23" l="1"/>
  <c r="C8" i="23"/>
  <c r="C16" i="23"/>
  <c r="B16" i="23"/>
  <c r="B10" i="23"/>
  <c r="C10" i="23"/>
  <c r="D17" i="23"/>
  <c r="C17" i="23"/>
  <c r="B17" i="23"/>
  <c r="D11" i="23"/>
  <c r="D18" i="23"/>
  <c r="I22" i="23"/>
  <c r="I23" i="23" s="1"/>
  <c r="C18" i="23"/>
  <c r="B11" i="23"/>
  <c r="D12" i="23"/>
  <c r="C12" i="23"/>
  <c r="B12" i="23"/>
  <c r="B14" i="23"/>
  <c r="D14" i="23"/>
  <c r="C14" i="23"/>
  <c r="D13" i="23"/>
  <c r="C13" i="23"/>
  <c r="B13" i="23"/>
  <c r="D9" i="23"/>
  <c r="B9" i="23"/>
  <c r="C9" i="23"/>
  <c r="C15" i="23"/>
  <c r="B15" i="23"/>
  <c r="D15" i="23"/>
</calcChain>
</file>

<file path=xl/sharedStrings.xml><?xml version="1.0" encoding="utf-8"?>
<sst xmlns="http://schemas.openxmlformats.org/spreadsheetml/2006/main" count="1409" uniqueCount="1033">
  <si>
    <t>نمرۀ حاصله</t>
  </si>
  <si>
    <t>فیصدی نمرۀ حاصله</t>
  </si>
  <si>
    <t>نمرۀ شاخص</t>
  </si>
  <si>
    <t>ارزش به فیصدی</t>
  </si>
  <si>
    <t>ارزش مجموعی</t>
  </si>
  <si>
    <t>نمرۀ مجموعی معیار دوم:</t>
  </si>
  <si>
    <t>ارزشیابی در پروسۀ بازنگری توسط هیأت بازنگر</t>
  </si>
  <si>
    <t>شماره</t>
  </si>
  <si>
    <t>1.3.1</t>
  </si>
  <si>
    <t>2.1.1</t>
  </si>
  <si>
    <t>2.2.2</t>
  </si>
  <si>
    <t>2.2.1</t>
  </si>
  <si>
    <t>نمرۀ مجموعی معیار سوم:</t>
  </si>
  <si>
    <t>3.1.1</t>
  </si>
  <si>
    <t>3.2.1</t>
  </si>
  <si>
    <t>3.2.2</t>
  </si>
  <si>
    <t>3.3.1</t>
  </si>
  <si>
    <t>3.3.2</t>
  </si>
  <si>
    <t>نمرۀ مجموعی معیار پنجم:</t>
  </si>
  <si>
    <t>5.1.1</t>
  </si>
  <si>
    <t>5.2.1</t>
  </si>
  <si>
    <t>5.3.1</t>
  </si>
  <si>
    <t>5.4.1</t>
  </si>
  <si>
    <t>5.5.1</t>
  </si>
  <si>
    <t>5.6.1</t>
  </si>
  <si>
    <t>5.6.2</t>
  </si>
  <si>
    <t>نمرۀ مجموعی معیار ششم:</t>
  </si>
  <si>
    <t>6.1.1</t>
  </si>
  <si>
    <t>6.1.2</t>
  </si>
  <si>
    <t>6.2.1</t>
  </si>
  <si>
    <t>6.3.1</t>
  </si>
  <si>
    <t>نمرۀ مجموعی معیار هفتم:</t>
  </si>
  <si>
    <t>7.1.1</t>
  </si>
  <si>
    <t>7.1.2</t>
  </si>
  <si>
    <t>7.2.1</t>
  </si>
  <si>
    <t>7.3.1</t>
  </si>
  <si>
    <t>7.3.2</t>
  </si>
  <si>
    <t>7.4.1</t>
  </si>
  <si>
    <t>نمرۀ مجموعی معیار هشتم:</t>
  </si>
  <si>
    <t>8.1.1</t>
  </si>
  <si>
    <t>8.1.2</t>
  </si>
  <si>
    <t>8.2.1</t>
  </si>
  <si>
    <t>8.3.1</t>
  </si>
  <si>
    <t>8.3.2</t>
  </si>
  <si>
    <t>8.4.1</t>
  </si>
  <si>
    <t>نمرۀ مجموعی معیار نهم:</t>
  </si>
  <si>
    <t>9.1.1</t>
  </si>
  <si>
    <t>9.1.2</t>
  </si>
  <si>
    <t>9.2.1</t>
  </si>
  <si>
    <t>نمرۀ مجموعی معیار چهارم:</t>
  </si>
  <si>
    <t>4.1.1</t>
  </si>
  <si>
    <t>مدیریت مالی</t>
  </si>
  <si>
    <t>4.2.1</t>
  </si>
  <si>
    <t>4.2.2</t>
  </si>
  <si>
    <t>4.3.1</t>
  </si>
  <si>
    <t>4.4.1</t>
  </si>
  <si>
    <t>نمرۀ مجموعی معیار دهم:</t>
  </si>
  <si>
    <t>10.1.1</t>
  </si>
  <si>
    <t>10.1.2</t>
  </si>
  <si>
    <t>10.2.1</t>
  </si>
  <si>
    <t>10.3.1</t>
  </si>
  <si>
    <t>نمرۀ مجموعی معیار یازدهم:</t>
  </si>
  <si>
    <t>11.2.1</t>
  </si>
  <si>
    <t>11.3.1</t>
  </si>
  <si>
    <t>1.3.2</t>
  </si>
  <si>
    <t>1.3.3</t>
  </si>
  <si>
    <t>3.1.2</t>
  </si>
  <si>
    <t>5.1.3</t>
  </si>
  <si>
    <t>6.3.2</t>
  </si>
  <si>
    <t>معیار اصلی</t>
  </si>
  <si>
    <t>مجموع نمرات معیارهای اصلی</t>
  </si>
  <si>
    <t>سطح اولویت</t>
  </si>
  <si>
    <t>امضا</t>
  </si>
  <si>
    <t>هیأت بازنگر مسلکی</t>
  </si>
  <si>
    <t>2.1.2</t>
  </si>
  <si>
    <t>3.1.3</t>
  </si>
  <si>
    <t>4.1.2</t>
  </si>
  <si>
    <t>3.3.3</t>
  </si>
  <si>
    <t>5.1.2</t>
  </si>
  <si>
    <t>9.1.3</t>
  </si>
  <si>
    <t>9.1.4</t>
  </si>
  <si>
    <t>سند</t>
  </si>
  <si>
    <t>2.1.3</t>
  </si>
  <si>
    <t>4.4.2</t>
  </si>
  <si>
    <t>تحلیل نمرات نهایی گزارش بازنگری مسلکی</t>
  </si>
  <si>
    <t>محترم .....................</t>
  </si>
  <si>
    <t>معیار</t>
  </si>
  <si>
    <t>ساحه‌ای که در آن روش پسندیده وجود دارد</t>
  </si>
  <si>
    <t>خلاصه پیشنهادات</t>
  </si>
  <si>
    <t>پیشنهاد</t>
  </si>
  <si>
    <t xml:space="preserve">تاریخ بازنگری </t>
  </si>
  <si>
    <t>عنوان ملاقات</t>
  </si>
  <si>
    <t>اشتراک کنندگان</t>
  </si>
  <si>
    <t xml:space="preserve"> </t>
  </si>
  <si>
    <t xml:space="preserve">معاون امور علمی </t>
  </si>
  <si>
    <t>کمیته تحقیقات علمی</t>
  </si>
  <si>
    <t>کمیته آموزش الکترونیکی</t>
  </si>
  <si>
    <t>کمیته امتحانات</t>
  </si>
  <si>
    <t>کمیته فرهنگی</t>
  </si>
  <si>
    <t>کمیته پلان استراتیژیک</t>
  </si>
  <si>
    <t>جلسه با کارکنان تدریسی، محصلان و اداری</t>
  </si>
  <si>
    <t>مدیر تحریرات</t>
  </si>
  <si>
    <t>مدیر تدریسی</t>
  </si>
  <si>
    <t xml:space="preserve">آمر مالی </t>
  </si>
  <si>
    <t>مدیر مالی</t>
  </si>
  <si>
    <t>آمر دفتر ریاست</t>
  </si>
  <si>
    <t xml:space="preserve">آمر منابع بشری </t>
  </si>
  <si>
    <t xml:space="preserve">مدیر منابع بشری </t>
  </si>
  <si>
    <t>جلسه با استادان</t>
  </si>
  <si>
    <t xml:space="preserve"> مدیر کتابخان</t>
  </si>
  <si>
    <t>کارمندان IT</t>
  </si>
  <si>
    <t>کارمندان مرکز تحقیقات</t>
  </si>
  <si>
    <t xml:space="preserve">ملاقات با محصلان </t>
  </si>
  <si>
    <t>تعداد محصلان</t>
  </si>
  <si>
    <t xml:space="preserve">سیر تسهیلات </t>
  </si>
  <si>
    <t>تاریخ بازنگری</t>
  </si>
  <si>
    <t>تسهیلات بازنگری شده</t>
  </si>
  <si>
    <t>امکانات و تسهیلات</t>
  </si>
  <si>
    <t xml:space="preserve"> نظام اداری و امکانات</t>
  </si>
  <si>
    <t> کتابخانه</t>
  </si>
  <si>
    <t>کتب و صالون مطالعه</t>
  </si>
  <si>
    <t>لابراتوارها</t>
  </si>
  <si>
    <t xml:space="preserve">امکانات و مدیریت </t>
  </si>
  <si>
    <t>معاونیت علمی</t>
  </si>
  <si>
    <t>امکانات و مدیریت</t>
  </si>
  <si>
    <t>معاونیت محصلان</t>
  </si>
  <si>
    <t>امکانات و دیتابیس</t>
  </si>
  <si>
    <t>صنوف درسی</t>
  </si>
  <si>
    <t>امکانات و پروسه تدریس</t>
  </si>
  <si>
    <t>مسجد شریف</t>
  </si>
  <si>
    <t>امکانات</t>
  </si>
  <si>
    <t>دفاتر اداری</t>
  </si>
  <si>
    <t>امکانات و نظافت</t>
  </si>
  <si>
    <t>امکانات امنیتی</t>
  </si>
  <si>
    <t>شفاخانه کادری</t>
  </si>
  <si>
    <t xml:space="preserve">امکانات تدریسی </t>
  </si>
  <si>
    <t>خدمات</t>
  </si>
  <si>
    <t>جنراتور و سیستم برق</t>
  </si>
  <si>
    <t>فعال بودن</t>
  </si>
  <si>
    <t xml:space="preserve">میدان ورزش </t>
  </si>
  <si>
    <t xml:space="preserve"> امکانات</t>
  </si>
  <si>
    <t>پذیریش</t>
  </si>
  <si>
    <t>نظافت و فضا</t>
  </si>
  <si>
    <t>آرشیف نتایج امتحانات</t>
  </si>
  <si>
    <t>نظم و ترتیب</t>
  </si>
  <si>
    <t xml:space="preserve">کلینیک حقوقی </t>
  </si>
  <si>
    <t xml:space="preserve">کمپیوتر لب </t>
  </si>
  <si>
    <t>دفتر امنیتی</t>
  </si>
  <si>
    <t>ساحه سبز</t>
  </si>
  <si>
    <t>مناسب بودن</t>
  </si>
  <si>
    <t>سیستم ایمنی</t>
  </si>
  <si>
    <t xml:space="preserve">پلان عملیاتی </t>
  </si>
  <si>
    <t xml:space="preserve">مجله علمی </t>
  </si>
  <si>
    <t xml:space="preserve">شواهد تدویر ورکشاپ، سمینار و محافل </t>
  </si>
  <si>
    <t xml:space="preserve">شواهد تشویق استادان </t>
  </si>
  <si>
    <t>شرایط استخدام استادان</t>
  </si>
  <si>
    <t xml:space="preserve">پالیسی تقرر استادان </t>
  </si>
  <si>
    <t xml:space="preserve">پالیسی انفکاک </t>
  </si>
  <si>
    <t xml:space="preserve">پلان انکشافی کتابخانه </t>
  </si>
  <si>
    <t>شواهد از یادداشت کارهای عملی در لابراتوارها</t>
  </si>
  <si>
    <t xml:space="preserve">شواهد از امکانات دست داشته تکنالوژی معلوماتی، اجناس و تسهیلات تحصیلی موجود </t>
  </si>
  <si>
    <t xml:space="preserve">لایحه وظایف استادان رهنما </t>
  </si>
  <si>
    <t xml:space="preserve">وزارت تحصیلات عالی </t>
  </si>
  <si>
    <t xml:space="preserve">ریاست تضمین کیفیت و اعتباردهی </t>
  </si>
  <si>
    <t>پوهنځی</t>
  </si>
  <si>
    <t xml:space="preserve">پوهنځی </t>
  </si>
  <si>
    <t>شماره جواز هر برنامه</t>
  </si>
  <si>
    <t>تعداد کارمندان تخنیکی و خدماتی</t>
  </si>
  <si>
    <t>تعداد مجموعی کارمندان اداری</t>
  </si>
  <si>
    <t>تعداد محصلان ماستر</t>
  </si>
  <si>
    <t>تعداد محصلان لیسانس</t>
  </si>
  <si>
    <t>تعداد مجموعی محصلان</t>
  </si>
  <si>
    <t>تعداد محصلان با تفکیک دکتور، ماستر و لیسانس</t>
  </si>
  <si>
    <t>ماستری</t>
  </si>
  <si>
    <t>لیسانس</t>
  </si>
  <si>
    <t xml:space="preserve">مرحله و نمره اخذ شده </t>
  </si>
  <si>
    <t xml:space="preserve"> شماره </t>
  </si>
  <si>
    <t>شرح شاخص و اسناد حمایوی</t>
  </si>
  <si>
    <t>1.4</t>
  </si>
  <si>
    <t xml:space="preserve">معیارهای فرعی </t>
  </si>
  <si>
    <t>شاخص ها</t>
  </si>
  <si>
    <t>ارزش شاخص</t>
  </si>
  <si>
    <t>1,1,1</t>
  </si>
  <si>
    <t>1,1,3</t>
  </si>
  <si>
    <t>1,1,4</t>
  </si>
  <si>
    <t>1,1,5</t>
  </si>
  <si>
    <t>شرح نمرات و پیشنهادات هیأت بازنگر</t>
  </si>
  <si>
    <t>1.2.1</t>
  </si>
  <si>
    <t>1.2.2</t>
  </si>
  <si>
    <t>1.2.3</t>
  </si>
  <si>
    <t>1.2.4</t>
  </si>
  <si>
    <t>1.2.5</t>
  </si>
  <si>
    <t>1.2.6</t>
  </si>
  <si>
    <t>2.1.4</t>
  </si>
  <si>
    <t>2.1.5</t>
  </si>
  <si>
    <t>نمرۀ مجموعی معیار اول:</t>
  </si>
  <si>
    <t>1.4.1</t>
  </si>
  <si>
    <t>1.4.3</t>
  </si>
  <si>
    <t>تمام کارمندان اداری دارای لایحه وظایف مرتبط به موقف وظیفوی شان می‌باشند.</t>
  </si>
  <si>
    <t xml:space="preserve">تمام کارمندان اداری از وظایف خویش واقف بوده و قادر به انجام وظایف اداری خویش می‌باشند. </t>
  </si>
  <si>
    <t>سیستم‌های مدیریت مالی و حسابی دارای قابلیت‌های مورد نیاز برای مدیریت و حسابداری ایجاد گردیده و عملاً مورد استفاده قرار می‌گیرد.</t>
  </si>
  <si>
    <t>موجودیت پلان برای رفع نقاط ضعف و بهبود وضعیت مالی به اساس گزارشات و پیشنهادات تفتیش و شواهد تطبیق آن.</t>
  </si>
  <si>
    <t>شواهد اقدمات انجام شده مبنی بر نتایج پروسه نظارت سالانه.</t>
  </si>
  <si>
    <t>6.2.4</t>
  </si>
  <si>
    <t>6.3.3</t>
  </si>
  <si>
    <t xml:space="preserve"> برنامه‌های علمی عملاً از بودجه تخصیص یافته برای انجام تحقیقات استفاده نموده است. </t>
  </si>
  <si>
    <t xml:space="preserve">اسناد و شواهد مورد تشویق و ترغیب قرار گرفتن محققین و محصلان. </t>
  </si>
  <si>
    <t>7.1.3</t>
  </si>
  <si>
    <t>7.1.4</t>
  </si>
  <si>
    <t>7.1.5</t>
  </si>
  <si>
    <t>7.1.6</t>
  </si>
  <si>
    <t>7.2.2</t>
  </si>
  <si>
    <t>7.2.5</t>
  </si>
  <si>
    <t>شاخص‌ها</t>
  </si>
  <si>
    <t>6.2.2</t>
  </si>
  <si>
    <t>6.4.1</t>
  </si>
  <si>
    <t>6.4.2</t>
  </si>
  <si>
    <t>6.4.3</t>
  </si>
  <si>
    <t>6.5.2</t>
  </si>
  <si>
    <t xml:space="preserve">موجودیت آمر و اعضای مربوطه آمریت انکشاف مسلکی. </t>
  </si>
  <si>
    <t>8.2.2</t>
  </si>
  <si>
    <t xml:space="preserve">موجودیت اسناد و شواهد انجام اقدمات عملی برای رفع نیازمندی‌های محصلان و استفاده از پیشنهادات و نظریات آن‌ها و شواهد اخبار آن‌ها به محصلان. </t>
  </si>
  <si>
    <t>8.3.3</t>
  </si>
  <si>
    <t>8.3.4</t>
  </si>
  <si>
    <t>اسناد و شواهد سهم‌گیری محصلان در برنامه‌های رقابتی مسلکی علمی در سطح هر برنامه.</t>
  </si>
  <si>
    <t>8.4.2</t>
  </si>
  <si>
    <t>تقرر آمر و کارمندان واجد شرایط در آمریت ارتقای کیفیت.</t>
  </si>
  <si>
    <t>موجودیت سیستم دوسیه‌داری منظم برای معیارهای تضمین کیفیت و اعتباردهی.</t>
  </si>
  <si>
    <t>10.2.2</t>
  </si>
  <si>
    <t>تسهیلات کتابخانه‌یی و معلوماتی برای مدت زمان کافی باز بوده و برای کارمندان، اعضای کادر علمی و محصلان قابل دسترس می‌باشند.</t>
  </si>
  <si>
    <t xml:space="preserve">موجودیت طرزالعمل مطبوع استفاده از کتابخانه و منابع معلوماتی که تمام جزیات لازمی مانند: شرایط استفاده از کتابخانه، مدت امانت گرفتن کتاب‌ها و غیره موارد ضروری در آن درج گردیده باشد. این طرزالعمل باید نشر گردیده و قابل دسترس باشد. </t>
  </si>
  <si>
    <t>موجودیت چارت زمانی استفاده از کتابخانه برای برنامه‌های علمی روزانه و شبانه.</t>
  </si>
  <si>
    <t>11.2.2</t>
  </si>
  <si>
    <t>11.2.3</t>
  </si>
  <si>
    <t>11.2.4</t>
  </si>
  <si>
    <t>موجودیت مسجد مناسب (مکان دایمی برای ادای نماز، پاکی مسجد، مکان مناسب برای وضو ...).</t>
  </si>
  <si>
    <t xml:space="preserve">موجودیت آب آشامیدنی صحی. </t>
  </si>
  <si>
    <t xml:space="preserve">موجودیت دست‌شوی‌ها و نظافت آن. </t>
  </si>
  <si>
    <t xml:space="preserve">سهولت‌های تدریسی به وسایل و تجهیزات تکنالوژی معلوماتی مجهز می‌باشند. </t>
  </si>
  <si>
    <t>موجودیت طرزالعمل‌ حفظ و مراقبت و استفاده مناسب تسهیلات تکنالوژی معلوماتی و شواهد استفاده و تطبیق آن.</t>
  </si>
  <si>
    <t xml:space="preserve">موجودیت اسناد و شواهد تدویر برنامه‌های آموزشی و آگاهی‌دهی صحت، مصؤنیت و امنیت برای اعضای کادر علمی، کارمندان و محصلان. </t>
  </si>
  <si>
    <t xml:space="preserve">موجودیت فضای سبز. </t>
  </si>
  <si>
    <t>موجودیت شخص مسئول برای مدیریت امور امنیتی.</t>
  </si>
  <si>
    <t>1.3.4</t>
  </si>
  <si>
    <t>1.3.5</t>
  </si>
  <si>
    <t>1.3.6</t>
  </si>
  <si>
    <t>1.3.7</t>
  </si>
  <si>
    <t>1.3.8</t>
  </si>
  <si>
    <t>1.3.9</t>
  </si>
  <si>
    <t>4.3.2</t>
  </si>
  <si>
    <t>5.1.4</t>
  </si>
  <si>
    <t>5.1.5</t>
  </si>
  <si>
    <t>5.1.6</t>
  </si>
  <si>
    <t>5.1.7</t>
  </si>
  <si>
    <t>5.2.3</t>
  </si>
  <si>
    <t>5.4.2</t>
  </si>
  <si>
    <t>7.2.4</t>
  </si>
  <si>
    <t>7.2.6</t>
  </si>
  <si>
    <t>7.3.3</t>
  </si>
  <si>
    <t>7.4.2</t>
  </si>
  <si>
    <t>8.3.5</t>
  </si>
  <si>
    <t>8.4.3</t>
  </si>
  <si>
    <t>8.4.4</t>
  </si>
  <si>
    <t>9.1.5</t>
  </si>
  <si>
    <t>9.1.6</t>
  </si>
  <si>
    <t>11.1.1</t>
  </si>
  <si>
    <t>11.1.2</t>
  </si>
  <si>
    <t>11.1.3</t>
  </si>
  <si>
    <t>11.1.4</t>
  </si>
  <si>
    <t>11.1.5</t>
  </si>
  <si>
    <t xml:space="preserve"> بیانیۀ دیدگاه و مأموریت پوهنځی‌ها معیاری می‌باشد.</t>
  </si>
  <si>
    <t xml:space="preserve">نظریات و پیشنهادات مندرج در گزارش پلان سال قبل در پلان سالانه جدید در نظر گرفته شده و فعالیت‌های باقی از سال گذشته در پلان جدید گنجانیده شده است. </t>
  </si>
  <si>
    <t>شمارۀ شاخص</t>
  </si>
  <si>
    <t>مشخصات تمام برنامه‌های علمی (لیسانس و فوق لیسانس) به‌صورت واضح تعریف گردیده است و تمام برنامه‌ها علمی دارای جواز رسمی می‌باشند.</t>
  </si>
  <si>
    <t>موجودیت شواهد پروپوزل‌های ارایه شده جهت کسب حمایت مالی از تحقیقات پیشرفته و پروژه‌های تحقیقاتی.</t>
  </si>
  <si>
    <t>موجودیت پلان ارتقای ظرفیت کمی اعضای کادر علمی (پلان جذب اعضای کادری).</t>
  </si>
  <si>
    <t xml:space="preserve">موجودیت پلان ارتقای ظرفیت کمی کارمندان مدیریتی، اداری و تخنیکی (پلان جذب کارمندان). </t>
  </si>
  <si>
    <t>موجودیت دیتابیس معیاری درج و تحلیل معلومات دورهٔ تحصیلی محصلان (شواهد استفاده کامل از سیستم HEMIS وزارت تحصیلات عالی و یا معادل آن).</t>
  </si>
  <si>
    <t>موجودیت مرکز مشوره‌دهی (مشوره‌های روانی و تحصیلی).</t>
  </si>
  <si>
    <t>موجودیت اسناد و شواهد استفاده عملی از منابع مطبوع و کمپیوتری توسط محصلان (ارقام که نشان دهد چند فیصد از اعضای کادر علمی و محصلان بطور روزانه از کتابخانه و منابع معلوماتی استفاده نموده است برای حد اقل یک سال اخیر. این فیصدی با استفاده از ارقام مانند: تعداد استفاده کننده‌گان از کتابخانه فزیکی، تعداد کاربرهای که به‌طور آنلاین وارد سیستم کتابخانه گردیده اند و یا از منابع آنلاین استفاده نموده اند محاسبه می‌گردد).</t>
  </si>
  <si>
    <t xml:space="preserve">موجودیت صنوف معیاری و مجهز با وسایل تدریسی مورد نیاز با درنظرداشت تقاضاهای هر برنامهٔ علمی برای تدریس نظری (لکچرهال و صنوف درسی که دارای فضای کافی نظر به تعداد محصلان، وضعیت فزیکی مناسب، تهویه، تسخین، تنویر و سهولت‌های تدریسی مانند: چوکی، میز، تخته، پراجکتور یا LCD باشد). </t>
  </si>
  <si>
    <t>11.1.6</t>
  </si>
  <si>
    <t>دیدگاه و مأموریت پوهنځی‌ها توسط مراجع ذیصلاح طی مراحل گردیده است.</t>
  </si>
  <si>
    <t>موجودیت سیستم مدیریت مالی و حسابداری.</t>
  </si>
  <si>
    <t>شواهد نشر نتیجه مرور دوره‌یی در ویب‌سایت و شریک ساختن آن به ذینفعان.</t>
  </si>
  <si>
    <r>
      <t xml:space="preserve">میتودولوژی
</t>
    </r>
    <r>
      <rPr>
        <sz val="8"/>
        <rFont val="Bahij Zar"/>
        <family val="1"/>
      </rPr>
      <t>روش‌هایی که در تدریس و آموزش (یاددهی و یادگیری) برنامه‌های علمی استفاده می‌شود به طور منظم تجدید می‌شود.</t>
    </r>
  </si>
  <si>
    <t>تمام اعضای کادر علمی اساسات آموزش مبنی بر نتیجه و محصل محوری را ‌پذیرفته و آن را در روش تدریس خویش تطبیق می‌نماید.</t>
  </si>
  <si>
    <t>موجودیت سیستم مدیریت آموزش الکترونیکی (LMS).</t>
  </si>
  <si>
    <t>موجودیت پروجکتور، LED یا LCD در صنوف درسی آموزش الکترونیکی.</t>
  </si>
  <si>
    <t>موجودیت مواد و تجهیزات لابراتواری در مطابقت به نیازهای تحقیقی در برنامه‌ها.</t>
  </si>
  <si>
    <t>موجودیت معاونیت یا آمریت تحقیقات.</t>
  </si>
  <si>
    <t>اسناد و شواهد پروژه‌های تحقیقاتی که بر اساس محتوای عقد قرارداد انجام شده.</t>
  </si>
  <si>
    <t xml:space="preserve">شواهد دریافت منابع مالی/بدیل آن بر اساس پروپوزل‌های ارایه شده جهت انجام تحقیقات پیشرفته و پروژه‌های تحقیقاتی. </t>
  </si>
  <si>
    <t>اسناد و شواهد اعزام اعضای کادر علمی به برنامه‌های آموزشی کوتاه مدت جهت کسب ارتقای ظرفیت.</t>
  </si>
  <si>
    <t xml:space="preserve">موجودیت پلان انفرادی اعضای کادر علمی که در آن تمامی وظایف سپرده شده به اعضای کادر علمی درج گردیده باشد. </t>
  </si>
  <si>
    <t>موجودیت تقسیم اوقات سمستر وار، نسبت مضمون-استاد (حد اکثر 1:4 مضامین غیر مشابه)، ساعت‌های درسی سپرده شده برای هر استاد، شواهد ارتباط استاد محصل بیرون از صنف (رهنمایی و همکاری محصلان).</t>
  </si>
  <si>
    <t>ارزیابی اعضای کادر علمی (دایمی، قراردادی و کمکی) بطور سمستروار صورت می‌گیرد.</t>
  </si>
  <si>
    <t>شواهد تطبیق پالیسی رفتار اخلاقی، انصاف و عدالت.</t>
  </si>
  <si>
    <t xml:space="preserve">موجودیت اسناد که ثابت بسازد تعداد کارمندان تخنیکی برای انجام کارهای عملی کافی است. </t>
  </si>
  <si>
    <t>آمریت ارتقای کیفیت پروسهٔ تضمین کیفیت، کسب اعتبار و حفظ اعتبار را ترویج می‌نماید</t>
  </si>
  <si>
    <t>برای حمایه اعضای کادر علمی و محصلان منابع کتابخانه‌یی وجود دارد</t>
  </si>
  <si>
    <t>از کتاب‌های موجود در کتابخانه باید به شکل معیاری نگهداری شود. برای نگهداری و حفاظت از کتاب‌های موجود در کتابخانه باید حد اقل اقدامات ذیل روی دست گرفته شده باشد:
1. کتابخانه باید دارای پالیسی‌ مشخص برای حفاظت و کنترول در مقابل خرابی، پاره‌شدن، گم‌شدن و دزدی کتاب‌ها باشد؛
2. شرایط محیطی باید مناسب نگه‌داشته شود (تهویه و رطوبت مناسب و پاک کاری منظم).</t>
  </si>
  <si>
    <t>موجودیت وسایل اطفایه حریق.</t>
  </si>
  <si>
    <t>موجودیت ساختار تشکیلاتی مناسب دعوت و ارشاد جهت اقامۀ معروفات و ازاله منکرات استادان، کارمندان و محصلان</t>
  </si>
  <si>
    <t>آگادهی احکام و فرامین امیر المومنین حفظه الله تعالی و پالیسی‌های نظام در جامعه</t>
  </si>
  <si>
    <t xml:space="preserve"> اسناد و شواهد که تثبیت نماید از سهولت‌های کارهای عملی عملاً استفاده صورت گرفته است باید موجود باشد. </t>
  </si>
  <si>
    <t xml:space="preserve">موجودیت پالیسی صحی و شواهد نشر و تطبیق آن. </t>
  </si>
  <si>
    <t xml:space="preserve">شواهد مطابقت تخصص اعضای کادر علمی با مضامین که وظیفه تدریس آن را به عهده دارند.  </t>
  </si>
  <si>
    <t>موجودیت کتب/مقالات/مجلات و سایر منابع جدید مطابق نیاز مسیرهای تحقیقاتی برنامه‌ها باشد و شواهد استفاده عملی از ان‌ها.</t>
  </si>
  <si>
    <t>موجودیت مصارف سالانه برای خرید کتاب‌ها، کتاب‌های الکترونیکی و پرداخت حق‌العضویت ژورنال‌ها برای سه سال گذشته.</t>
  </si>
  <si>
    <t>کتابخانه باید دارای تسهیلات برای منابع تکنالوژی معلوماتی و ارایه خدمات مرتبط به آن جهت مساعد ساختن زمینه درسترسی به منابع الکترونیکی باشد. این تسهیلات شامل کمیپوترلب که دارای کمپیوترهای کافی فعال حد اقل از نسل پنج متصل به انترنت باشد، پرنتر، اسکنر و ماشین فوتوکاپی می‌شود.</t>
  </si>
  <si>
    <t>موجودیت گزارش تطبیقی پلان کاری آمریت دعوت و ارشاد.</t>
  </si>
  <si>
    <t xml:space="preserve">موجودیت ستدیو یا معادل آن و شواهد استفاده از آن. </t>
  </si>
  <si>
    <t>منابع مالی و مدیریت آن</t>
  </si>
  <si>
    <t>تحقیق</t>
  </si>
  <si>
    <t>کتابخانه و منابع معلوماتی</t>
  </si>
  <si>
    <t xml:space="preserve">اعضای کادر علمی استخدام شده برای پیش‌برد تمام مضامین از لحاظ داشتن تخصص کافی می‌باشند و کافی بودن آن به شکل دوامدار مورد تحلیل، ارزیابی و ارتقای ظرفیت تحصیلی قرار می‌گیرند. </t>
  </si>
  <si>
    <t>موجودیت کمیتۀ امتحانات</t>
  </si>
  <si>
    <t>رهبری و اداره</t>
  </si>
  <si>
    <t>تجارب محصل</t>
  </si>
  <si>
    <t>بهبود و ارتقای کیفیت</t>
  </si>
  <si>
    <t>زیربنا، تسهیلات تدریسی و تکنالوژی معلوماتی</t>
  </si>
  <si>
    <t>1,1,2</t>
  </si>
  <si>
    <t>1.4.2</t>
  </si>
  <si>
    <t>2.1.6</t>
  </si>
  <si>
    <t>3.1.4</t>
  </si>
  <si>
    <t>3.1.5</t>
  </si>
  <si>
    <t>3.1.6</t>
  </si>
  <si>
    <t>5.2.2</t>
  </si>
  <si>
    <t>5.5.2</t>
  </si>
  <si>
    <t>5.5.3</t>
  </si>
  <si>
    <t>5.5.4</t>
  </si>
  <si>
    <t>6.2.3</t>
  </si>
  <si>
    <t>6.3.4</t>
  </si>
  <si>
    <t>6.5.1</t>
  </si>
  <si>
    <t>7.2.3</t>
  </si>
  <si>
    <t>7.2.7</t>
  </si>
  <si>
    <t>8.1.3</t>
  </si>
  <si>
    <t>8.4.5</t>
  </si>
  <si>
    <t>8.4.6</t>
  </si>
  <si>
    <t>هر برنامه دارای سند می‌باشد که تمام محتوای برنامه در آن به تفصیل شرح گردیده است.</t>
  </si>
  <si>
    <t>اعضای کادر علمی مطابق مسیرهای تعیین شدۀ تحقیق، تخصص، رتبه علمی و درجه تحصیلی آن تحقیقات را انجام داده است.</t>
  </si>
  <si>
    <t>شواهد و اسناد که ثابت سازد انجام پروژه‌های تحقیقاتی توسط ارگان‌های ذیربط مورد حمایۀ مالی قرار گرفته است موجود می‌ باشد</t>
  </si>
  <si>
    <t>اسناد و شواهد گزارش مصرف منابع مالی که بر اساس پروپوزل‌ها دریافت شده است.</t>
  </si>
  <si>
    <t>موجودیت فورمه‌ها و نتایج تحلیل ارزیابی‌های خودی هر استاد برای هر مضمون که در سمستر تدریس می‌نماید.</t>
  </si>
  <si>
    <t>موجودیت فعالیت‌ها مبنی بر نتایج ارزیابی‌ها جهت رفع نواقص در پلان‌های انفرادی اعضای کادر علمی و گزارش تطبیق این فعالیت‌ها.</t>
  </si>
  <si>
    <t>کارمندان مدیریتی، اداری و تخنیکی با استفاده از روش‌های متفاوت و بر اساس توقعات متفاوت مربوط به موقف وظیفوی‌شان ارزیابی می‌شوند.</t>
  </si>
  <si>
    <t>اسناد و شواهدی که نشان دهد فورمه‌ها و روش‌های ارزیابی دارای شاخص‌هایی می‌باشند که می‌تواند توقعات مشخص از هر کارمند مدیریتی، اداری و تخنیکی  را در بخش‌های مربوطه به موقف وظیفوی‌شان ارزیابی نماید.</t>
  </si>
  <si>
    <t>موجودیت فعالیت‌ها مبنی بر نتایج ارزیابی‌ها جهت رفع نواقص در پلان‌های کاری کارمندان مدیریتی، اداری و تخنیکی و گزارش تطبیق این فعالیت‌ها.</t>
  </si>
  <si>
    <t>شواهد دخیل بودن کارمندان تخنیکی در اجرای کار‌های عملی.</t>
  </si>
  <si>
    <t>اسناد و شواهد تشخیص نیازمندی‌های ارتقای ظرفیت اعضای کادر علمی، کارمندان مدیریتی، اداری و تخنیکی.</t>
  </si>
  <si>
    <t xml:space="preserve">موجودیت اسناد و شواهدی که نشان دهد که اشتراک در برنامه‌های انکشاف مسلکی مورد تشویق و ترغیب قرار گرفته است. </t>
  </si>
  <si>
    <t>دیتابیس درج معلومات محصلان موجود است که در آن معلومات اساسی پیرامون شمولیت، دوام تحصیل، ارتقا و موفقیت محصلان جمع‌آوری گردیده و قابل دسترس می‌باشد. اسناد فراغت (ترانسکریپت نمرات و دیپلوم ) فقط به افراد توزیع می‌شود که تمام شرایط فراغت را تکمیل نموده اند.</t>
  </si>
  <si>
    <t>موجودیت جدول‌ فراغت طی مراحل شده و ارسال آن به وزارت تحصیلات عالی.</t>
  </si>
  <si>
    <t>شواهد توزیع ترانسکریپت و دیپلوم در مطابقت به جدول فراغت فقط برای افراد واجد شرایط.</t>
  </si>
  <si>
    <t>موجودیت گزارش نظارت سالانه (بخش‌های پیشرفت محصلان، ارقام فارغان، استخدام فارغان، نظریات محصلان و نظریات فارغان).</t>
  </si>
  <si>
    <t>اقدامات انجام شده از نتیجهٔ تحلیل فورمه‌های نیازسنجی برای ایجاد و ارتقای مهارت‌های تشخیص شده برای محصلان (تدویر ورکشاپ‌ها، برنامه‌های آموزشی، وغیره)</t>
  </si>
  <si>
    <t>اسناد و شواهد معرفی و اعزام محصلان به دوره‌های کارآموزی با استفاده از توامیت‌ها و یا بر اساس تقاضا موجوده (مکاتیب رفت و برگشت، گزارش‌های دوره‌های کار‌آموزی).</t>
  </si>
  <si>
    <t>اسناد و شواهد اشتراک محصلان در برنامه‌های تدویر شده در مرکز کاریابی.</t>
  </si>
  <si>
    <t>اسناد و شواهد نتیجهٔ به‌دست آمده از  برنامه‌های رقابتی مسلکی علمی در سطح هر برنامه.</t>
  </si>
  <si>
    <t>موجودیت شواهد تعیین نمودن استادان رهنما برای هر صنف، لایحهٔ وظایف استادان رهنما، شواهد برگزاری جلسات منظم و متواتر استادان رهنما با صنوف مربوطه‌شان، شواهد ثبت صورت جلسات محصلان با استادان رهنما.</t>
  </si>
  <si>
    <t>نتایج مصاحبه با محصلان در هنگام بازنگری در مورد دریافت مشوره‌های مسلکی و مؤثریت آن.</t>
  </si>
  <si>
    <t xml:space="preserve">شواهد سهم‌گیری مجتمع فارغان در پروسهٔ جمع‌آوری احصائیه و معلومات فارغان استخدام شده. </t>
  </si>
  <si>
    <t>موجودیت سروی‌ها و گزارش‌های که کافی بودن منابع کتابخانه‌یی و مناسب بودن خدمات کتابخانه‌یی را ثابت سازد (مانند: نتایج سروی نظرسنجی سطح رضایت اعضای کادر علمی و محصلان).</t>
  </si>
  <si>
    <t>اعضای کادر علمی و محصلان به منابع الکترونیکی مورد نیاز که بتواند روند آموزش و تحقیقات آن‌ها را حمایت کند دست‌رسی دارند که عملاً در اختیار آن‌ها قرار داده شده است و استفاده عملی از آن‌ها مستند می‌گردد.</t>
  </si>
  <si>
    <r>
      <t xml:space="preserve">نظارت سالانه
</t>
    </r>
    <r>
      <rPr>
        <sz val="8"/>
        <rFont val="Bahij Zar"/>
        <family val="1"/>
      </rPr>
      <t>برنامه‌ها به‌طور سالانه مطابقت به خواسته‌های رهنمود مرور برنامه‌های علمی نظارت می‌گردد و تصامیم لازم مبنی بر نتایج به‌دست آمده از روند نظارت سالانه جهت بهبود برنامه‌ها اتخاذ و تطبیق می‌گردد.</t>
    </r>
  </si>
  <si>
    <t>شواهد تدویر برنامه‌های معرفی جدیدالشمولان که در آن معرفی پوهنځی و مسؤلیت های محصلان در قبال جامعه توضیح گردیده باشد.</t>
  </si>
  <si>
    <t>دیدگاه، مأموریت و پلان گذاری استراتیژیک</t>
  </si>
  <si>
    <t xml:space="preserve">نظریات و پیشنهادات مندرج در گزارش پلان سال قبل در پلان سال جدید از طرف کمیتۀ پلان استراتیژیک در نظر گرفته شده و فعالیت‌های باقی از سال گذشته در پلان جدید گنجانیده شده است. </t>
  </si>
  <si>
    <t>اسناد و شواهد استفادۀ عملی از سیستم مدیریت مالی و حسابی برای مدیریت مسؤلانه و کنترول مناسب تمام منابع مالی.</t>
  </si>
  <si>
    <t>مرور دوره‌یی اجرا و طی مراحل گردیده، نتیجۀ آن (تداوم، تعلیق، ادغام یا لغوه) به‌طور واضح معلوم می‌باشد و پلان عملیاتی آن تطبیق گردیده است و گزارش آن به وزارت ارسال می‌گردد.</t>
  </si>
  <si>
    <t>شواهد اقدمات انجام شده مبنی بر نتایج پروسۀ مرور دوره‌یی برنامه‌های علمی.</t>
  </si>
  <si>
    <t xml:space="preserve"> موجودیت لیست اعضای کادر علمی که نشان دهندۀ درجه تحصیل، رتبه علمی و تجربه کاری آن‌ها باشد.</t>
  </si>
  <si>
    <t>استخدام اعضای کادر علمی و حجم کار تدریس طوری تنظیم شده است که زمینۀ ارتباط با محصلان و فرصت کافی برای اشتراک در کارهای کمیتۀ‌ها و تحقیق را مساعد می‌سازد.</t>
  </si>
  <si>
    <t xml:space="preserve"> موجودیت لیست کارمندانی که نشان دهنده موقف، درجۀ تحصیل و تجربۀ کاری آن‌ها باشد.</t>
  </si>
  <si>
    <t>موجودیت فورمه‌ها و نتایج تحلیل ارزیابی‌های سالانۀ کارمندان.</t>
  </si>
  <si>
    <t>کارمندان تخنیکی استخدام شده، مسلکی می‎باشند و برای کارهای عملی و ارایۀ خدمات کافی می‌باشد.</t>
  </si>
  <si>
    <t>موجودیت پلان‌های کاری کارمندان تخنیکی در مطابقت به لایحۀ وظایف آن‌ها و شواهد تطبیق این پلان‌ها.</t>
  </si>
  <si>
    <t>شواهد تخصیص و مصرف بودجه مبنی بر نیازسنجی و برنامه‌هایی که تدویر آن در پلان سالانۀ مرکز انکشاف مسلکی پیش‌بینی گردیده است.</t>
  </si>
  <si>
    <t>موجودیت پلان انکشاف مسلکی اعضای کادر علمی، کارمندان مدیریتی، اداری و تخنیکی مبنی بر نیازمندی‌های تشخیص شدۀ ارتقای ظرفیت آن‌ها (پلان انکشاف مسلکی باید بر اساس نتایج ارزیابی های اداری و کادری ترتیب گردد).</t>
  </si>
  <si>
    <t>ساختار لازم برای تدوین و نظارت از تطبیق پلان استراتیژیک در سطح پوهنځی‌ها موجود می‌باشد.</t>
  </si>
  <si>
    <t>محتوای  پلان استراتیژیک پوهنځی‌ها معیاری بوده و در مطابقت با رهنمود تدوین پلان استراتیژیک قرار دارد.</t>
  </si>
  <si>
    <t xml:space="preserve">پلان سالانه پوهنځی‌ها به شکل معیاری به گونه‌یی ترتیب شده است که زمینه تطبیق  پلان عملیاتی پنج ساله تعریف شده در پلان استراتیژیک را میسر می‌سازد.  </t>
  </si>
  <si>
    <t xml:space="preserve">پلان سالانه پوهنځی‌ها به اساس  پلان عملیاتی پنج‌ساله مندرج در پلان استراتیژیک، برای یک سال ترتیب شده است. </t>
  </si>
  <si>
    <t>پوهنځی‌ها دارای سیستم موثر است که در روشنایی آن تصمیم مشترک را جهت شفافیت اتخاذ و در قبال آن پاسخگو می‌باشد</t>
  </si>
  <si>
    <t>معاونیت مالی و اداری بودجه سالانه را در مشوره با رؤسای پوهنځی‌ها و آمرین بخش‌های مستقل ترتیب می‌نماید.</t>
  </si>
  <si>
    <t>پوهنځی‌ها دارای پروسه تعریف شده برای ایجاد، مرور و ارزیابی نصاب‌های برنامه‌های علمی می‌باشد که در آن رهبری در سطوح مختلف و استادان نقش فعال دارند.</t>
  </si>
  <si>
    <t xml:space="preserve">پوهنځی‌ها تمام معلومات مورد نیاز برنامه‌های علمی، امکانات و اعضای کادر علمی خویش را به آگاهی عامه می‌رساند. </t>
  </si>
  <si>
    <t>شواهد نشر معلومات پوهنځی‌ها در ویب‌سایت.</t>
  </si>
  <si>
    <t>پوهنځی‌ها از تکنالوژی معلوماتی خویش استفاده نموده.</t>
  </si>
  <si>
    <t>پوهنځی‌ها دارای کمیتۀ تحقیقات می‌باشد.</t>
  </si>
  <si>
    <t xml:space="preserve">شواهد تطبیق پلان ارتقای ظرفیت اعضای کادر علمی در بخش تحقیقات در سطح پوهنځی‌ها. </t>
  </si>
  <si>
    <t>شواهد دعوت اعضای مجتمع فارغان جهت اشتراک در پوهنځی‌های مختلف (کنفرانس‌های علمی، سمینارها، ورکشاپ‌ها، جشن فراغت، مرور دوره یی و غیره)</t>
  </si>
  <si>
    <t xml:space="preserve">موجودیت گزارش‌های ارزیابی خودی پوهنځی‌ها برای مرحلهٔ مربوطه کسب اعتبار در آمریت ارتقای کیفیت. </t>
  </si>
  <si>
    <t>پوهنځی‌ها برای رهبری و مدیریت ارتقای کیفیت و کسب اعتبار کمیتۀ ارتقای کیفیت را ایجاد نموده است و رهبری پوهنځی‌ها به شکل مستقیم در رهبری روند تضمین کیفیت و اعتباردهی دخیل می‌باشد.</t>
  </si>
  <si>
    <t xml:space="preserve">اسناد و شواهد عضویت رؤسای پوهنځی‌ها در کمیتۀ ارتقای کیفیت پوهنځی‌ها و سعی آن در حل چالش‌های موجود در قبال تطبیق معیارهای تضمین کیفیت و اعتباردهی. </t>
  </si>
  <si>
    <t>کمیتۀ‌های ارتقای کیفیت پوهنځی‌ها پروسهٔ تضمین کیفیت، کسب اعتبار و حفظ اعتبار را ترویج می‌نماید.</t>
  </si>
  <si>
    <t xml:space="preserve">موجودیت گزارش‌های ارزیابی خودی پوهنځی‌ها برای مرحله مربوطه کسب اعتبار در پوهنځی‌ها. </t>
  </si>
  <si>
    <t xml:space="preserve">اسناد و شواهد ارزیابی‌های مستمر تمام بخش‌های پوهنځی‌ها به اساس خواسته‌های معیارهای چارچوب تضمین کیفیت و اعتباردهی. </t>
  </si>
  <si>
    <t>موجودیت لیست کارمندان تخنیکی (لابرانت‌ها، تکنشن‌ها) که نشان دهندۀ درجۀ تحصیل و تجربۀ کاری آن‌ها باشد.</t>
  </si>
  <si>
    <t>شواهد تدویر برنامه‌های آگاهی‌دهی پالیسی‌های نظام برای اعضای کادر علمی، کارمندان و محصلان (آجندا، حاضری اشتراک کننده‌گان و موضوع ارایه شده).</t>
  </si>
  <si>
    <t>شواهد تدویر برنامه‌های آگاهی‌دهی احکام و فرامین امیر المومنین حفظه الله تعالی برای اعضای کادر علمی، کارمندان و محصلان (آجندا، حاضری اشتراک کننده‌گان و موضوع ارایه شده).</t>
  </si>
  <si>
    <t>موجودیت فورمه‌ها و نتایج تحلیل ارزیابی هر استاد توسط کمیتۀ ارتقای کیفیت پوهنځی‌ها  برای هر مضمون که در سمستر توسط استاد تدریس می‌گردد علاوه بر آن ( فورمه‌ها و روش‌های ارزیابی دارای شاخص‌هایی می‌باشند که می‌تواند توقعات مشخص از هر استاد را در بخش‌های تدریس، ارایۀ خدمات، تحقیق و نشرات ارزیابی نماید).</t>
  </si>
  <si>
    <t>بیانیۀ مأموریت پوهنځی‌ها باید واضح و مشخص باشد ( به نحوی که حوزۀ فعالیت پوهنځی‌ها را مشخص ساخته منحیث مرجع، برای ارزیابی پیشرفت در جهت دستیابی به اهداف و مقاصد پوهنځی‌ها، قرار گرفته بتواند.)</t>
  </si>
  <si>
    <t xml:space="preserve">پلان سالانۀ پوهنځی‌ها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 همکار را برای پیشبرد فعالیت‌ها مشخص، شاخص موفقیت فعالیت‌ها را واضح  و منابع مورد نیاز را برای اجرای فعالیت‌ها پیش‌بینی می‌نماید. </t>
  </si>
  <si>
    <t xml:space="preserve">  پلان عملیاتی پنج‌ساله برای پلان استراتیژیک در مطابقت به رهنمود به گونه‌یی ترتیب شده است که طی آن (حداقل فعالیت‌های عمده، شاخص موفقیت، مسئول وهمکاران اجراء، زمان اجرا و نتایج متوقعه به صورت واضح  مشخص شده است).</t>
  </si>
  <si>
    <t xml:space="preserve">در زمینۀ انکشاف پلان سالانه جلسات منظم با کارمندان علمی و اداری در بخش‌های ذیربط تدویر گردیده و نظریات‌شان در پلان سال مورد نظر گنجانیده شده است. </t>
  </si>
  <si>
    <t>به منظور آگاهی استادان، کارمندان و محصلان از محتوای پلان استراتیژیک پوهنځی‌ها، برنامه‌های آگاهی‌دهی کافی توسط کمیتۀ پلان استراتیژیک پوهنځی‌ها تدویر می‌گردد (ورکشاپ و سیمنیارهای تدویر شده برای استادان، کارمندان و محصلان بعد از تدوین پلان).</t>
  </si>
  <si>
    <t>محتوای پلان استراتیژیک پوهنځی‌ها به استادان، کارمندان، محصلان و مراجع ذیربط آگاهی‌دهی شده و شریک ساخته شده است.</t>
  </si>
  <si>
    <t>شواهد سهم‌گیری رضاکارانه محصلان در راه اندازی برنامه‌های آگاهی عامه در موضوعات رشتوی و غیره.</t>
  </si>
  <si>
    <t>اسناد و شواهد آگاهی‌دهی کارمندان و محصلان از پالیسی رفتار اخلاقی، انصاف و عدالت (سمینارها، برنامه‌های جدیدالشمولان و نشر پالیسی رفتار اخلاقی، انصاف و عدالت و موارد مندرج آن از طُرق مختلف).</t>
  </si>
  <si>
    <t>میان دیدگاه، مأموریت و اهدافی که در پلان استراتیژیک تعریف شده است، طوری موافقت وجود داشته باشد که از مأموریت حمایت نموده وبرای رسیدن به دیدگاه، مؤثر واقع شود (از دیدگاه و مأموریت باید به عنوان اساس برای برنامه‌ریزی استراتیژیک پوهنځی‌ها استفاده شود).</t>
  </si>
  <si>
    <t>پوهنځی‌ها دارای ساختار تشکیلاتی مناسب و موثر در مطابقت به مأموریت، اهداف استراتیژیک و برنامه‌های علمی خویش می‌باشند.</t>
  </si>
  <si>
    <t>برنامه‌های علمی</t>
  </si>
  <si>
    <t xml:space="preserve">در زمینۀ ترتیب پلان سالانه جلسات منظم با کارمندان علمی و اداری در بخش‌های ذیربط تدویر گردیده و نظریات‌شان در پلان سال مورد نظر گنجانیده شده است. </t>
  </si>
  <si>
    <t>کارمندان علمی و اداری در ترتیب پلان سالانه پوهنځی‌ها به شکل واقعی سهیم ساخته شده و پلان به شکل اصولی طی مراحل شده است.</t>
  </si>
  <si>
    <t xml:space="preserve">در زمینۀ ترتیب پلان سالانه جلسات منظم با کارمندان علمی و اداری در بخش‌های ذیربط تدویر گردیده و  نظریات شان در پلان سال مورد نظر گنجانیده شده است. </t>
  </si>
  <si>
    <t>آزادی‌های علمی مطابق به پالیسی رعایت می‌شود.</t>
  </si>
  <si>
    <t xml:space="preserve">اسناد و شواهد ارزیابی و نظارت از رعایت آزادی‌های علمی. </t>
  </si>
  <si>
    <t>اسناد و شواهد برگزاری برنامه‌های آموزشی ارتقای ظرفیت اعضای کادر علمی و کارمندان مطابق به پلان انکشاف مسلکی.</t>
  </si>
  <si>
    <r>
      <t xml:space="preserve">نیازمندی‌های برنامه
</t>
    </r>
    <r>
      <rPr>
        <sz val="8"/>
        <rFont val="Bahij Zar"/>
        <family val="1"/>
      </rPr>
      <t>تمام برنامه‌های علمی بر اساس نیازمندی های جامعه ایجاد و در مورد آن به جامعه و محصلان آگاهی می‌دهد.</t>
    </r>
  </si>
  <si>
    <t>پوهنځی‌ها پروسه نظارت سالانه به شکل معیاری اجرا و طی مراحل گردیده.</t>
  </si>
  <si>
    <t>تمام اعضای کادر علمی موارد نیازمند بهبود تدریس خویش را در هماهنگی با نصاب تشخیص نموده و مدنظر می‌گیرد.</t>
  </si>
  <si>
    <t xml:space="preserve">اسناد و شواهد دست‌رسی به انترنت با ظرفیت و سرعت مناسب که امکانات استفاده از سیستم آموزش الکترونیکی را مساعد سازد. </t>
  </si>
  <si>
    <t>موجودیت شواهد دست‌رسی به منابع الکترونیکی انلاین و مطابقت ان به تقاضای مضامین تخصصی برنامه‌ها (منابع الکترونیکی شامل دست‌رسی به ژورنال‌های الکترونیکی، کتاب‌های الکترونیکی و دیتابس‌های می‌شود که ممکن دارای مجموعه از ژورنال‌ها و یا کتاب‌ها و ژورنال‌ها باشد).</t>
  </si>
  <si>
    <t>شواهد موجودیت دست‌رسی اعضای کادر علمی، کارمندان و محصلان به انترنت مورد نیاز.</t>
  </si>
  <si>
    <t>اسناد و شواهد مکافات و تأدیب کارمندان مدیریتی، اداری و تخنیکی به اساس نتایج ارزیابی‌ها.</t>
  </si>
  <si>
    <t xml:space="preserve">مسؤل مرکز مشوردهی شخص با تجربه و مسلکی می‌باشد. </t>
  </si>
  <si>
    <t>موجودیت سیستم دوسیه‌داری منظم برای معیارهای تضمین کیفیت و اعتباردهی در سطح پوهنځی‌ها.</t>
  </si>
  <si>
    <t>شمارۀ معیار فرعی</t>
  </si>
  <si>
    <t>5.1.8</t>
  </si>
  <si>
    <t>شماره جواز پوهنځی‌ها</t>
  </si>
  <si>
    <t>جلسه با روئسای پوهنځی‌ها</t>
  </si>
  <si>
    <t xml:space="preserve">کمیتۀ ارتقای کیفیت </t>
  </si>
  <si>
    <t>مدیر تدریسی پوهنځی‌ها</t>
  </si>
  <si>
    <t>ملاقات با کارکنان کتابخانه، مرکز تحقیق، تکنالوژی معلوماتی و ملکیت‌ها</t>
  </si>
  <si>
    <t>کمپیوتر لب</t>
  </si>
  <si>
    <t xml:space="preserve">مدیریت امکانات و برنامه‌ها </t>
  </si>
  <si>
    <t>دفتر ارتقای کیفیت</t>
  </si>
  <si>
    <t>کمیتۀ‌ها</t>
  </si>
  <si>
    <t>دستشوی‌ها</t>
  </si>
  <si>
    <t>سالون کنفرانس‌ها</t>
  </si>
  <si>
    <t xml:space="preserve">بخش امنیتی </t>
  </si>
  <si>
    <t xml:space="preserve">گزارش تطبیقی </t>
  </si>
  <si>
    <t>ساختار و فعالیت‌های کمیتۀها و شورای علمی</t>
  </si>
  <si>
    <t>فعالیت‌های کارمندان اداری و کادری</t>
  </si>
  <si>
    <t>پالیسی اصول اخلاقی، انصاف و عدالت</t>
  </si>
  <si>
    <t>پلان‌های مالی و گزارش‌های مصرفی آن</t>
  </si>
  <si>
    <t>نصاب و گزراش‌های نصاب تدریس شده</t>
  </si>
  <si>
    <t>تحقیقات</t>
  </si>
  <si>
    <t>طرزالعمل‌ها</t>
  </si>
  <si>
    <t xml:space="preserve">مرکز مشوره‌دهی و کاریابی </t>
  </si>
  <si>
    <t>بخش امتحانات</t>
  </si>
  <si>
    <t>لوایح کاری کارمندان کادری و اداری</t>
  </si>
  <si>
    <t xml:space="preserve">پلان کاری کارمندان و گزارش‌های آن </t>
  </si>
  <si>
    <t xml:space="preserve">شکایات </t>
  </si>
  <si>
    <t xml:space="preserve">پلان استراتیژیک </t>
  </si>
  <si>
    <t>محور تکنالوژی معلوماتی، تحقیقات علمی، کسب عواید، فعالیت‌های بین‌المللی و نقش پوهنځی‌ها در انکشاف جامعه به صورت واضح در پلان استراتیژیک تبارز داده شده است (اهداف، استراتیژی‌ها و  پلان عملیاتی 5ساله).</t>
  </si>
  <si>
    <t xml:space="preserve"> بیانیۀ دیدگاه پوهنځی‌ها باید واضح، مشخص و مختصر باشد (به نحوی که به راحتی قابل فهم بوده، در مراحل تصمیم گیری و انتخاب بین استراتیژی‌ها، مفید واقع شود.)</t>
  </si>
  <si>
    <t xml:space="preserve">مأموریت و دیدگاه تائید شده </t>
  </si>
  <si>
    <t xml:space="preserve">موجودیت کمیتۀ فعال پلان استراتیژیک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</si>
  <si>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پلان استراتیژیک 5سالۀ پوهنځی‌ها از طرف کمیتۀ پلان استراتیژیک پوهنځی، تسوید و تدوین شده و در نهایت در جلسه کمیتۀ بررسی و تائید شده است.</t>
  </si>
  <si>
    <t xml:space="preserve">مسوده پلان سالانه در اخیر سال و قبل از شروع سال مورد نظر از طرف کمیتۀ پلان استراتیژیک ترتیب و نهایتاً در جلسه کمیتۀ مذکور تائید شده است. </t>
  </si>
  <si>
    <t>پلان سالانه جدید بعد از تائید به منظور اجراآت به تمامی واحدهای علمی و اداری زیربط ارسال گردیده است.</t>
  </si>
  <si>
    <t xml:space="preserve">موجودیت لایحه وظایف تائید شده آمر دعوت و ارشاد. </t>
  </si>
  <si>
    <t>موجودیت پلان کاری سالانه تائید شده برای  آمریت دعوت و ارشاد در مطابقت به لایحۀ وظایف آن‌ها.</t>
  </si>
  <si>
    <t xml:space="preserve"> موجودیت گزارش مشرح تائید شدۀ فعالیت‌های انجام شده توسط کمیتۀ دعوت و ارشاد در مطابقت با پلان سالانه کمیتۀ.</t>
  </si>
  <si>
    <t xml:space="preserve"> موجودیت کمیتۀ فعال نصاب در سطح پوهنځی‌ها (تائیدی اعضا و مسؤل کمیته از سوی شورای علمی پوهنځی،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</si>
  <si>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</si>
  <si>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تحلیلی تائید شده استخدام و انفکاک اعضای کادر علمی برای سه سال اخیر.</t>
  </si>
  <si>
    <t>موجودیت گزارش تحلیلی تائید شده استخدام و انفکاک کارمندان برای سه سال اخیر.</t>
  </si>
  <si>
    <t>شواهد استخدام تمام کارمندان مطابق به ساختار تشکیلاتی تائید شده پوهنځی‌ها.</t>
  </si>
  <si>
    <t>کمیتۀ امتحانات در سطح پوهنځی‌ها جهت نظارت از روند ارزیابی‌ها ایجاد گردیده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</si>
  <si>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پوهنځی‌ها (تائیدی اعضا و مسؤل کمیته از سوی شورای علمی پوهنځی،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</si>
  <si>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پلان انکشافی منابع کتابخانه‌یی و معلوماتی و شواهد تطبیق پلان انکشافی که مبنی بر نیازسنجی و در مطابقت به پلان انکشاف منابع کتابخانه‌یی و معلوماتی تدوین و تائید گردیده باشد (در این پلان باید روش‌های انکشاف منابع کتابخانه‌یی و معلوماتی مانند: خرید کتب، روش جمع‌آوری نیازمندی‌ها و سایر موارد مرتبط باید شرح گردیده باشد).</t>
  </si>
  <si>
    <t xml:space="preserve">سیستم ثبت سوابق محصلان (سیستم دیتابیس) </t>
  </si>
  <si>
    <t>وضعیت پوهنتون</t>
  </si>
  <si>
    <t>شواهد نظارت از حاضری کارمندان پوهنتون.</t>
  </si>
  <si>
    <t>شواهد تدویر جلسات منظم و متواتر اداری پوهنتون (تقسیم اوقات تدویر جلسات عادی، کتاب ثبت صورت جلسات، اخبار و ارسال رسمی مصوبات جلسه به مراجع ذیربط و شواهد تطبیق یا پیگیری مصوبات).</t>
  </si>
  <si>
    <t xml:space="preserve">پوهنتون ثابت می‌نماید که دارای منابع مالی کافی است. </t>
  </si>
  <si>
    <t xml:space="preserve">پوهنتون داری پلان (1) ساله مالی می‌باشد که به طور واضح با اهداف استراتیژیک درج شده در پلان استراتیژیک آن مطابقت دارد. </t>
  </si>
  <si>
    <t>اسناد ارسال ساختار تشکیلاتی به واحدهای مربوطۀ پوهنتون.</t>
  </si>
  <si>
    <t>موجودیت آمر و کارمندان امور کارکنان طبق نیاز پوهنتون.</t>
  </si>
  <si>
    <t>پوهنتون به برق مورد نیاز دست‌رسی دارد.</t>
  </si>
  <si>
    <t xml:space="preserve"> دیدگاه و مأموریت پوهنتون موجود است و توسط مراجع ذیصلاح طی مراحل گردیده است.</t>
  </si>
  <si>
    <t>ساختار لازم برای تدوین و نظارت از تطبیق پلان استراتیژیک در سطح پوهنتون موجود می‌باشد.</t>
  </si>
  <si>
    <t xml:space="preserve">موجودیت آمریت و آمر دعوت و ارشاد در سطح پوهنتون </t>
  </si>
  <si>
    <t>تطبیق احکام و فرامین امیر المومنین حفظه الله تعالی که در سطح پوهنتون قابل تطبیق است.</t>
  </si>
  <si>
    <t>شواهد تطبیق پالیسی‌های نظام که در سطح پوهنتون قابل تطبیق است.</t>
  </si>
  <si>
    <t>موجودیت کمیتۀ فرهنگی در سطح پوهنتون</t>
  </si>
  <si>
    <t xml:space="preserve">موجودیت ویب‌سایت به سطح پوهنتون و شواهد استفاده عملی آز آن. </t>
  </si>
  <si>
    <t>سند تخصیص بودجه برای تحقیقات در سطح پوهنتون موجود است.</t>
  </si>
  <si>
    <t xml:space="preserve">موجودیت اسناد و شواهد که نشان دهد بودجۀ تحقیقات در سطح پوهنتون به نیازسنجی دقیق و با جزیات قبل از آغاز سال ترتیب و به مراجع ذیربط غرض تائید ارسال گردیده است. </t>
  </si>
  <si>
    <t>شواهد تطبیق پلان ارتقای ظرفیت اعضای کادر علمی در بخش تحقیقات در سطح پوهنتون.</t>
  </si>
  <si>
    <t>شواهد نسبت محصل بر کارمند (حداکثر 1/70) در سطح پوهنتون.</t>
  </si>
  <si>
    <t>موجودیت مرکز انکشاف مسلکی مجهز در سطح پوهنتون و شواهد فعالیت عملی آن.</t>
  </si>
  <si>
    <t>سند تخصیص بودجه برای انکشاف مسلکی در سطح پوهنتون موجود است.</t>
  </si>
  <si>
    <t>اسناد و شواهد تدویر سمینارهای علمی یا ارسال مکاتیب رسمی جهت نظرسنجی از کارفرمایان و فارغان در رابطه به ظرفیت کابردی محصلان به سطح پوهنتون توسط مرکز کاریابی (آجندای برنامه، موضوعات ارایه شده، فورمه‌های دریافتی و تحلیل فورمه‌های دریافتی ...)</t>
  </si>
  <si>
    <t>مرکز کاریابی در سطح پوهنتون موجود می‌باشد و برای زمینه‌سازی جهت استخدام فارغ‌التحصیلان و ارتقای ظرفیت کاری محصلان، بر اساس برنامهٔ علمی، فعالیت عملی انجام داده است.</t>
  </si>
  <si>
    <t>موجودیت مرکز کاریابی در سطح پوهنتون و شواهد رابطهٔ مؤثر این مرکز با برنامه‌ها.</t>
  </si>
  <si>
    <t>برنامه‌های رقابتی مسلکی علمی به سطح پوهنتون برگزار گردیده است.</t>
  </si>
  <si>
    <t>تدویر برنامه‌های معرفی جدید الشمولان در سطح پوهنتون</t>
  </si>
  <si>
    <t>موجودیت امکانات مناسب برای آمریت ارتقای کیفیت در سطح پوهنتون.</t>
  </si>
  <si>
    <t>موجودیت سیستم‌ها و طرزالعمل‌های حفظ و مراقبت و استفاده مناسب تسهیلات تدریسی، حمایوی، لابراتوارها، کتابخانه، تسهیلات ورزشی، صنوف درسی و غیره  به سطح پوهنتون و شواهد استفاده و تطبیق آن.</t>
  </si>
  <si>
    <t>موجودیت آمریت تکنالوژی معلوماتی با تشکیلات مناسب در سطح پوهنتون.</t>
  </si>
  <si>
    <t>محتوای  پلان استراتیژیک پوهنتون معیاری بوده و در مطابقت با رهنمود تدوین پلان استراتیژیک قرار دارد</t>
  </si>
  <si>
    <t>در تدوین و طی مراحل اصولی پلان استراتیژیک پوهنتون، مشارکت بخش‌های مربوطه و مسؤلین وجود دارد.</t>
  </si>
  <si>
    <t>محتوای پلان استراتیژیک پوهنتون به استادان، کارمندان، محصلان و مراجع ذیربط، آگاهی‌دهی شده و شریک ساخته شده است.</t>
  </si>
  <si>
    <t>به منظور آگاهی استادان، کارمندان و محصلان از محتوای پلان استراتیژیک پوهنتون، برنامه‌های آگاهی‌دهی توسط کمیتۀ پلان استراتیژیک پوهنتون تدویر می‌گردد (ورکشاپ و سیمنیارهای تدویر شده برای استادان، کارمندان و محصلان بعد از تدوین پلان).</t>
  </si>
  <si>
    <t>پلان استراتیژیک 5سالۀ پوهنتون  از طرف کمیتۀ پلان استراتیژیک تسوید و تدوین شده و در نهایت در جلسه کمیتۀ، بررسی و تائید شده است.</t>
  </si>
  <si>
    <t xml:space="preserve">مسوده پلان استراتیژیک 5سالۀ تائید شده توسط کمیتۀ رسماً به شورای علمی راجع و به صورت واضح به‌عنوان یکی از مباحث اساسی در اجندای شورای علمی پوهنتون، بحث و تائید شده است. </t>
  </si>
  <si>
    <t xml:space="preserve">پلان استراتیژیک 5سالۀ تائید شده توسط کمیتۀ فرعی پلان استراتیژیک و شورای علمی پوهنځی رسماً به کمیتۀ اصلی پلان استراتیژیک پوهنتون راجع و بعد از تائیدی کمیتۀ اصلی به شورای علمی پوهنتون راجع و به صورت واضح به عنوان یکی از مباحث اساسی در اجندای شورای علمی پوهنتون بحث و تائید شده است. </t>
  </si>
  <si>
    <t xml:space="preserve">مسودۀ پلان سالانه در اخیر سال و قبل از شروع سال مورد نظر از طرف کمیتۀ پلان استراتیژیک ترتیب و در نهایت در جلسه کمیتۀ مذکور، شورای علمی پوهنتون تائید و به منظور اجراآت به تمامی واحد‌های علمی و اداری زیربط ارسال گردیده است. </t>
  </si>
  <si>
    <t xml:space="preserve">پلان سال مورد نظر بعد از تائیدی در جلسه کمیتۀ پلان استراتیژیک و شورای علمی پوهنځی رسماً به شورای علمی پوهنتون ارسال و بعد از بحث و بررسی در شورای علمی مورد تائید قرار گرفته است. </t>
  </si>
  <si>
    <t>موجودیت شورای علمی پوهنتون (تقسیم اوقات تدویر جلسات عادی، کتاب ثبت صورت جلسات، اخبار و ارسال رسمی مصوبات جلسه به مراجع ذیربط و شواهد تطبیق یا پیگیری مصوبات).</t>
  </si>
  <si>
    <t>موجودیت پالیسی رفتار اخلاقی، انصاف و عدالت تائید شده شورای علمی پوهنتون که در آن تمام موارد اخلاقی، انصاف، عدالت و تأدیب برای تخلفات تعریف شده باشد.</t>
  </si>
  <si>
    <t xml:space="preserve">موجودیت اسناد و شواهد گزارش نظارت از تطبیق پالیسی رفتار اخلاقی، انصاف و عدالت توسط کمیتۀ دعوت و ارشاد و تائید آن توسط شورای علمی پوهنتون. </t>
  </si>
  <si>
    <t>شواهد تائیدی پلان مالی (1) ساله از سوی کمیتۀ مالی و شورای علمی پوهنتون.</t>
  </si>
  <si>
    <t xml:space="preserve">موجودیت گزارش‌های توحیدی نظارت سالانه برنامه‌های علمی هر پوهنځی که توسط کمیتۀ ارتقای کیفیت و شورای علمی پوهنتون تائید گردیده است. </t>
  </si>
  <si>
    <t xml:space="preserve">موجودیت تائید گزارش مرور دوره‌یی برنامه‌های علمی توسط کمیتۀ ارتقای کیفیت و شورای علمی پوهنتون. </t>
  </si>
  <si>
    <t>خدمات کتابخانه‌یی که توسط پوهنتون ارایه می‌گردد باید در یک سند مطبوع به تفصیل شرح گردیده و قابل دسترس باشد (این خدمات شامل نحوه دست‌رسی به مأخذ درسی، کتاب‌های ریفرنس، پیشنهاد کتاب‌ها، به امانت گرفتن کتاب‌ها، خدمات فوتوکاپی و پرنت، دست‌رسی به منابع آموزشی صوتی و تصویری و غیره می‌شود).</t>
  </si>
  <si>
    <r>
      <t xml:space="preserve">پلان‌گذاری سالانه (عملیاتی)
</t>
    </r>
    <r>
      <rPr>
        <sz val="8"/>
        <rFont val="Bahij Zar"/>
        <family val="1"/>
      </rPr>
      <t xml:space="preserve">پوهنتون پلان سالانه معیاری را برای تطبیق درست پلان استراتیژیک به شکل سالانه و با مشارکت کارمندان علمی و اداری ترتیب نموده و از تطبیق آن نظارت می‌نماید.   </t>
    </r>
  </si>
  <si>
    <t xml:space="preserve">پلان سالانه پوهنتون به شکل معیاری به گونه ای ترتیب شده است که زمینه تطبیق  پلان عملیاتی پنج ساله تعریف در پلان استراتیژیک را میسر می سازد.  </t>
  </si>
  <si>
    <t xml:space="preserve">پلان سالانه پوهنتون به اساس  پلان عملیاتی پنج‌ساله مندرج در پلان استراتیژیک، برای یک سال ترتیب شده است. </t>
  </si>
  <si>
    <t xml:space="preserve">پلان سالانه پوهنتون به منظور تطبیق پلان استراتیژیک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</si>
  <si>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کارمندان علمی و اداری در ترتیب پلان سالانه پوهنتون به شکل واقعی سهیم ساخته شده و پلان به شکل اصولی طی مراحل شده است.</t>
  </si>
  <si>
    <t>شواهد جمع‌آوری نیازمندی‌های پوهنځی‌ها برای تدوین بودجه سالانه پوهنتون.</t>
  </si>
  <si>
    <t>شواهد جمع‌آوری نیازمندی‌های آمریت‌های بخش‌های مستقل برای تدوین بودجه سالانه پوهنتون.</t>
  </si>
  <si>
    <t>موجودیت شواهد ارسال گزارش نظارت سالانه پوهنتون به وزارت تحصیلات عالی و دریافت نتیجۀ آن از ریاست تضمین کیفیت و اعتباردهی .</t>
  </si>
  <si>
    <t>رئیس و معاونین پوهنتون کارمندان دایمی بوده و هر یک قادر به انجام نقش رهبری در موقف خویش می‌باشند.</t>
  </si>
  <si>
    <r>
      <t xml:space="preserve">آگاهی‌دهی از پلان استراتیژیک
</t>
    </r>
    <r>
      <rPr>
        <sz val="8"/>
        <rFont val="Bahij Zar"/>
        <family val="1"/>
      </rPr>
      <t xml:space="preserve">پوهنتون معلومات لازم در مورد  پلان استراتیژیک  دیدگاه و مأموریت خویش را از طُرق مختلفه شریک می‌سازد. </t>
    </r>
  </si>
  <si>
    <t>حد اقل خلاصۀ پلان استراتیژیک پوهنتون بعد از تائید از طریق ویب‌سایت پوهنتون نشر گردیده است.</t>
  </si>
  <si>
    <t>موجودیت پالیسی تحقیقات تائید شده در سطح پوهنتون که دارای کودهای اخلاقی (حق نشر، سرقت ادبی ...) باشد و نشر آن در ویب‌سایت پوهنتون.</t>
  </si>
  <si>
    <t xml:space="preserve"> شواهد انجام فعالیت‌های فرهنگی و سهیم بودن اعضای کادر علمی، کارمندان  و محصلان پوهنتون در آن‌ها (تجلیل روز استقلال افغانستان از اشغال...)</t>
  </si>
  <si>
    <t xml:space="preserve">موجودیت پلان‌های کاری تائید شده سالانه تمام کارمندان اداری پوهنتون در مطابقت با لایحه وظایف. </t>
  </si>
  <si>
    <t>موجودیت گزارش‌های کاری تمام کارمندان اداری پوهنتون در مطابقت با پلان‌های کاری آن‌ها.</t>
  </si>
  <si>
    <t>موجودیت اسناد و شواهد اجراآت پوهنتون در قبال تخطی‌ها در صورت نقض پالیسی رفتار اخلاقی، انصاف و عدالت.</t>
  </si>
  <si>
    <t>اسناد و شواهدی که نشان دهد، بودجۀ سالانۀ پوهنتون در شورای علمی پوهنتون ارایه گردیده و از طرف شورای علمی و سایر مراجع ذیصلاح تائید گردیده است.</t>
  </si>
  <si>
    <t xml:space="preserve">موجودیت اسناد که نشان دهد وضعیت مالی پوهنتون در گزارش‌های تفتیش یا بازرسی مثبت ارزیابی گردیده است. </t>
  </si>
  <si>
    <t>موجودیت پلان منظم و تائید شدۀ مرور دوره‎‌یی برنامه‌های علمی پوهنتون در شورای علمی پوهنتون و ارسال آن به پوهنځی‌های مربوطه.</t>
  </si>
  <si>
    <t>شواهد تعقیب پالیسی تحقیقات پوهنتون در تمام سطوح (مشاهده تحقیقات انجام شده، نظریات و اصلاحات بعمل آمده مطابق به پالیسی ...).</t>
  </si>
  <si>
    <t xml:space="preserve">اسناد و شواهد اجراآت پوهنتون در قبال تخطی‌های علمی در صورتی‌که چنین تخطی‌ها رخ داده باشد. </t>
  </si>
  <si>
    <r>
      <t xml:space="preserve">معیار اصلی شمارۀ (2): سهم‌ پوهنتون در انکشاف جامعه و تطبیق پالیسی‌های نظام: </t>
    </r>
    <r>
      <rPr>
        <sz val="8"/>
        <rFont val="Bahij Zar"/>
        <family val="1"/>
      </rPr>
      <t>پوهنتون در آگاهی‌دهی و تطبیق فرامین امیرالمومنین حفظه الله تعالی، اجرای پالیسی‌های نظام و انکشاف جامعه سهم فعال و مؤثر می‌گیرد.</t>
    </r>
  </si>
  <si>
    <t>مجموع نمرۀ حاصله پوهنتون:</t>
  </si>
  <si>
    <t>پوهنتون برای مدیریت منابع و سیستم‌های مالی کارمندان مسلکی را استخدام نموده.</t>
  </si>
  <si>
    <t>گزارش‌های رسمی تفتیش ملی پوهنتون برای سه سال گذشته موجود می‌باشد.</t>
  </si>
  <si>
    <t>پوهنتون برای تطبیق سیستم آموزش الکترونیکی تسهیلات لازم را دارد</t>
  </si>
  <si>
    <t xml:space="preserve">موجودیت رهنمودی که برنامه‌ها، خدمات و فعالیت‌های حمایوی پوهنتون برای محصلان و چگونگی دست‌رسی به آن‌ها در آن به تفصیل شرح گردیده باشد. </t>
  </si>
  <si>
    <t>پوهنتون برای رهبری و مدیریت ارتقای کیفیت و کسب اعتبار امکانات و منابع مورد نیاز را محیا نموده است.</t>
  </si>
  <si>
    <t xml:space="preserve">موجودیت اسناد و شواهدی که نشان دهد پوهنتون برای تطبیق روند تضمین کیفیت و اعتباردهی بودجهٔ مورد نیاز را طبق پلان آمریت ارتقای کیفیت و سایر بخش‌های پوهنتون در سند بودجهٔ سالانه پوهنتون تخصیص داده و عملاً آن‌را به مصرف رسانیده است. </t>
  </si>
  <si>
    <t xml:space="preserve">پوهنتون برای مدیریت، نگهداری، ارایهٔ خدمات و انکشاف کتابخانه و منابع آموزشی و معلوماتی ساختار مدیریتی با تشکیلات مناسب را ایجاد نموده است. </t>
  </si>
  <si>
    <t>پوهنتون برای حفظ و مراقبت زیربنا و تسهیلات تدریسی خویش بودجه سالانه را تخصیص داده و عملاً مصرف نموده است (اسناد و شواهد سه سال اخیر).</t>
  </si>
  <si>
    <t>پوهنتون برای مدیریت و حفظ و مراقبت موثر از تسهیلات تکنالوژی معلوماتی ساختار با تشکیلات مناسب را ایجاد نموده.</t>
  </si>
  <si>
    <r>
      <rPr>
        <b/>
        <sz val="8"/>
        <rFont val="Bahij Zar"/>
        <family val="1"/>
      </rPr>
      <t>اجرای فرامین و پالیسی‌ها</t>
    </r>
    <r>
      <rPr>
        <sz val="8"/>
        <rFont val="Bahij Zar"/>
        <family val="1"/>
      </rPr>
      <t xml:space="preserve">
پوهنتون برای آگاهی‌دهی و اجرای فرامین امیرالمومنین حفظه الله تعالی ساختار مناسب را ایجاد نموده و تدابیر لازم را اتخاذ می‌نماید.</t>
    </r>
  </si>
  <si>
    <t xml:space="preserve">آگاهی‌دهی احکام و فرامین امیر المومنین حفظه الله تعالی و پالیسی‌های نظام در پوهنتون </t>
  </si>
  <si>
    <t xml:space="preserve">تطبیق احکام و فرامین امیر المومنین حفظه الله تعالی و پالیسی نظام در پوهنتون </t>
  </si>
  <si>
    <t xml:space="preserve">اسناد و شواهد موجودیت بودجه مورد نیاز برای تجدید سازی و انکشاف تسهیلات تکنالوژی معلوماتی در پوهنتون و شواهد مصرف آن. </t>
  </si>
  <si>
    <r>
      <rPr>
        <b/>
        <sz val="8"/>
        <rFont val="Bahij Zar"/>
        <family val="1"/>
      </rPr>
      <t>سهم گیری پوهنتون در انکشاف جامعه</t>
    </r>
    <r>
      <rPr>
        <sz val="8"/>
        <rFont val="Bahij Zar"/>
        <family val="1"/>
      </rPr>
      <t xml:space="preserve">
اعضای کادر علمی و محصلان پوهنتون از طریق فعالیت‌های علمی و فرهنگی در بلند بردن سطح آگاهی و انکشاف جامعه سهم فعال می‌گیرند. </t>
    </r>
  </si>
  <si>
    <r>
      <t xml:space="preserve">معیار اصلی شمارۀ (3): رهبری و اداره: </t>
    </r>
    <r>
      <rPr>
        <sz val="8"/>
        <rFont val="Bahij Zar"/>
        <family val="1"/>
      </rPr>
      <t>رهبری و ادارۀ پوهنتون روی رسیدن به مأموریت و اهداف استراتیژیک آن متمرکز می‌باشد.</t>
    </r>
  </si>
  <si>
    <r>
      <t xml:space="preserve">رهبری
</t>
    </r>
    <r>
      <rPr>
        <sz val="8"/>
        <rFont val="Bahij Zar"/>
        <family val="1"/>
      </rPr>
      <t>پوهنتون توسط یک تیم با صلاحیت و مؤثر در اوقات رسمی رهبری می‌گردد.</t>
    </r>
  </si>
  <si>
    <t>سند ارزیابی سالانۀ رئیس پوهنتون‌های امارتی توسط وزارت تحصیلات عالی و از پوهنتون‌های خصوصی توسط هیأت امنا.</t>
  </si>
  <si>
    <t>موجودیت لوایح وظایف رهبری پوهنتون.</t>
  </si>
  <si>
    <t>پوهنتون برای رهبری و مدیریت ارتقای کیفیت و کسب اعتبار آمریت ارتقای کیفیت با تشکیلات مناسب را ایجاد نموده است و رهبری پوهنتون به شکل مستقیم در رهبری روند تضمین کیفیت و اعتباردهی دخیل می‌باشد.</t>
  </si>
  <si>
    <t>موجودیت پلان‌های کاری سالانه رهبری پوهنتون در مطابقت با لایحه وظایف و نیازهای پوهنتون.</t>
  </si>
  <si>
    <t>پوهنتون دارای سیستم موثر است که در روشنایی آن تصمیم مشترک را جهت شفافیت اتخاذ و در قبال آن پاسخگو می‌باشد</t>
  </si>
  <si>
    <t xml:space="preserve">پوهنتون دارای پالیسی رفتار اخلاقی، انصاف و عدالت می‌باشد که تمام اعضای کادر علمی، کارمندان و محصلان از این پالیسی‌ و عواقب عدم مراعات آن آگاهی دارند. </t>
  </si>
  <si>
    <t xml:space="preserve">پوهنتون دارای پروسۀ تعریف شده برای ایجاد، مرور و ارزیابی نصاب‌های برنامه‌های علمی می‌باشد که در آن رهبری در سطوح مختلف و استادان نقش فعال دارند. </t>
  </si>
  <si>
    <t>پوهنتون دارای مرکز تحقیقاتی و لابراتوارهای مجهز بوده و استادان از ان برای انجام دادن تحقیقات عملاً استفاده می‌نماید.</t>
  </si>
  <si>
    <t xml:space="preserve">پوهنتون دارای پالیسی مدون برای حقوق، نمایندگی و مشارکت محصلان  می‌باشد که با پالیسی‌ها و‌ قوانین نظام در توافق قرار دارد و در ویب‌سایت پوهنتون نشر گردیده است. </t>
  </si>
  <si>
    <t xml:space="preserve">پوهنتون دارای تسهیلات کافی و مناسب برای تدریس و آموزش می‌باشد. </t>
  </si>
  <si>
    <t xml:space="preserve">پوهنتون دارای تسهیلات کافی جهت زمینه سازی برای انجام فعالیت‌های خارج از نصاب مانند: فعالیت‌های دینی، فرهنگی و ورزشی می‌باشد. </t>
  </si>
  <si>
    <t>پوهنتون دارای زیربنای تکنالوژی معلوماتی است، تسهیلات تکنالوژی معلوماتی و تسهیلات دست‌رسی به انترنت خویش را بروز می‌سازد و بودجهٔ مناسب را برای تکنالوژی معلوماتی تأمین می‌نماید.</t>
  </si>
  <si>
    <t>اجراآت رئیس و معاونین پوهنتون ارزیابی می‌گردند.</t>
  </si>
  <si>
    <t>سند ارزیابی سالانۀ معاونین پوهنتون توسط رئیس پوهنتون.</t>
  </si>
  <si>
    <t>موجودیت نصاب تائید شده برای هر برنامه علمی پوهنتون</t>
  </si>
  <si>
    <t>موجودیت شواهد ارسال گزارش مرور دوره‌یی برنامه‌های علمی پوهنتون به ریاست انکشاف برنامه‌های علمی  وزارت تحصیلات عالی و دریافت نتیجه آن از ریاست انکشاف برنامه‌های علمی.</t>
  </si>
  <si>
    <t xml:space="preserve">شواهد مصرف بودجه تخصیص یافته برای انجام تحقیقات علمی پوهنتون. </t>
  </si>
  <si>
    <t xml:space="preserve">اعضای کادر علمی پوهنتون جهت ارتقای ظرفیت در بخش تحقیقات به برنامه‌های کوتاه مدت، ورکشاپ‌ها، کنفرانس‌ها و سمینارها اعزام/اشتراک نموده است. </t>
  </si>
  <si>
    <t>موجودیت پالیسی تائید شدۀ آزادی‌های علمی پوهنتون (محدوده‌های آزادی‌های علمی باید به‌طور واضح در پالیسی آزادی‌های علمی ذکر شده باشد) و شواهد نشر آن در ویب‌سایت پوهنتون.</t>
  </si>
  <si>
    <t>موجودیت لوایح وظایف تائید شده تمام کارمندان اداری پوهنتون (در مطابقت به عنوان وظیفه شان).</t>
  </si>
  <si>
    <r>
      <t xml:space="preserve">اداره
</t>
    </r>
    <r>
      <rPr>
        <sz val="8"/>
        <rFont val="Bahij Zar"/>
        <family val="1"/>
      </rPr>
      <t>نظام اداری پوهنتون بر اساس مأمویت تعیین شده با در نظر داشت اولویت‌های استراتیژی به پیش می‌برود.</t>
    </r>
  </si>
  <si>
    <t xml:space="preserve">اسم پوهنتون مطابق به آخرین جواز </t>
  </si>
  <si>
    <t xml:space="preserve">پوهنتون از تطبیق پالیسی رفتار اخلاقی، انصاف و عدالت خویش نظارت نموده و گزارش سالانهٔ نظارت و اجراآت در سطح پوهنتون به تائید شورای علمی پوهنتون موجود می‌باشد. </t>
  </si>
  <si>
    <t>پوهنتون از تکنالوژی معلوماتی خویش استفاده نموده و آنرا نظارت و رایج می‌نماید</t>
  </si>
  <si>
    <t xml:space="preserve">موجودیت اسناد و شواهدی که نشان دهد، پوهنتون از طریق مشوره با محصلان در کمیتۀ محصلان و جلسات استادان راهنما، انجام سروی‌ها و سایر طریقه‌ها، نیازمند‌های آن‌ها را جمع‌آوری و از تجارب آن‌ها برای بهبود و ایجاد تغییرات استفاده نموده است. </t>
  </si>
  <si>
    <t>پوهنتون از تسهیلات خویش حفظ و مراقبت می‌نماید.</t>
  </si>
  <si>
    <r>
      <t xml:space="preserve">معیار اصلی شمارۀ (4): منابع مالی و مدیریت آن: </t>
    </r>
    <r>
      <rPr>
        <sz val="8"/>
        <rFont val="Bahij Zar"/>
        <family val="1"/>
      </rPr>
      <t>منابع مالی پوهنتون غرض رسیدن به مأموریت و پلان استراتیژیک آن تخصیص داده شده و مدیریت می‌گردد.</t>
    </r>
  </si>
  <si>
    <t>موجودیت اسناد معتبر که منابع مالی پوهنتون و معلومات همه جانبه در مورد آن‌را ارایه نماید.</t>
  </si>
  <si>
    <t>تفتیش حساب‌ها و گزارش‌های مالی پوهنتون را  مثبت ارزیابی نموده است.</t>
  </si>
  <si>
    <t xml:space="preserve">موجودیت اسناد تخصیص بودجه سه سال اخیر که بتواند کافی بودن منابع مالی را برای پوهنتون ثابت نماید. </t>
  </si>
  <si>
    <t>موجودیت پلان مالی (1) ساله در مطابقت با اهداف پلان استراتیژیک و نیازمندی‌های پوهنتون.</t>
  </si>
  <si>
    <t xml:space="preserve">اسناد و شواهد موجودیت بودجۀ سالانه تحقیق به سطح پوهنتون که از سوی مراجع ذیصلاح تائید شده باشد و مطابقت آن با نیازهای مالی پیشنهاد شده از طرف پوهنتون. </t>
  </si>
  <si>
    <t xml:space="preserve">پوهنتون به‌طور مستند می‌تواند نشان دهد که استادان به شکل واقعی ارزیابی شده اند و در نتیجۀ ارزیابی‌ها اقدامات لازم مکافات، تأدیب و تصامیم لازم برای ارتقای ظرفیت و بهبود صورت گرفته است. </t>
  </si>
  <si>
    <t xml:space="preserve">پوهنتون به‌طور مستند می‌تواند نشان دهد که کارمندان مدیریتی، اداری و تخنیکی  به‌شکل واقعی ارزیابی شده اند و در نتیجۀ ارزیابی‌ها اقدامات لازم مکافات، تأدیب و تصامیم لازم برای ارتقای ظرفیت و بهبود صورت گرفته است. </t>
  </si>
  <si>
    <t>پوهنتون ساختار تشکیلاتی مناسب و موثر را در مطابقت به مأموریت، اهداف استراتیژیک و برنامه‌های علمی خویش ایجاد نموده است.</t>
  </si>
  <si>
    <t>موجودیت کارمندان مسلکی و متخصص در بخش مالی و حسابداری پوهنتون.</t>
  </si>
  <si>
    <t>موجودیت نصاب تائید شده از جانب وزارت تحصیلات عالی برای تمامی برنامه‌های علمی لیسانس و فوق لیسانس پوهنتون.</t>
  </si>
  <si>
    <t>شواهد تطبیق نصاب تمامی برنامه‌های علمی لیسانس و فوق لیسانس پوهنتون.</t>
  </si>
  <si>
    <t>شواهد استخدام تمام کارمندان مطابق به ساختار تشکیلاتی تائید شده پوهنتون.</t>
  </si>
  <si>
    <t>موجودیت دوسیه‌های سوابق تمام کارمندان پوهنتون.</t>
  </si>
  <si>
    <t xml:space="preserve">موجودیت احاطۀ پوهنتون. </t>
  </si>
  <si>
    <t>پوهنتون برای مدیریت کارکنان خویش آمریت کارکنان با تشکیلات مناسب را ایجاد نموده است و با استفاده از پالیسی، فعالیت‌های تمام کارمندان پوهنتون ارزیابی می‌گردد.</t>
  </si>
  <si>
    <t>پوهنتون مرکز انکشاف مسلکی را ایجاد نموده است.</t>
  </si>
  <si>
    <t>پوهنتون مرکز تکنالوژی معلوماتی و یا معادل آن‌را که دارای تسهیلات مورد نیاز مانند نرم افزار، سخت افزار، شبکه و سیستم ذخیره معلومات است ایجاد نموده.</t>
  </si>
  <si>
    <t>نیازمندی‌های ارتقای ظرفیت  اعضای کادر علمی، کارمندان مدیریتی، اداری و تخنیکی تمام بخش‌های پوهنتون تشخیص گردیده و برنامه‌های ارتقای ظرفیت مطابق این نیازمندی‌ها دایر گردیده است. هم‌چنان اشتراک در برنامه‌های انکشاف مسلکی مورد تشویق و ترغیب قرار می‌گیرد.</t>
  </si>
  <si>
    <t xml:space="preserve">موجودیت گزارش ارزیابی خودی توحید شده در سطح پوهنتون که با استفاده از ارقام و معلومات دقیق مستند به‌دست آمده از گزارش‌های ارزیابی‌ خودی پوهنځی‌ها و مستندات سایر بخش‌های پوهنتون بر اساس معیارهای مربوطه ترتیب و طی مراحل گردیده است. </t>
  </si>
  <si>
    <t xml:space="preserve">اسناد و شواهد ارزیابی‌های مستمر تمام بخش‌های پوهنتون به اساس خواسته‌های معیارهای چارچوب تضمین کیفیت و اعتباردهی. </t>
  </si>
  <si>
    <t xml:space="preserve">پوهنتون پالیسی آزادی‌های علمی را تدوین نموده و به نشر رسانیده است.  </t>
  </si>
  <si>
    <r>
      <t xml:space="preserve">آزادی‌های علمی
</t>
    </r>
    <r>
      <rPr>
        <sz val="8"/>
        <rFont val="Bahij Zar"/>
        <family val="1"/>
      </rPr>
      <t xml:space="preserve">پوهنتون پالیسی مناسب را مطابق قانون برای حفاظت از آزادی‌های علمی به نشر رسانیده و تطبیق می‌نماید. </t>
    </r>
  </si>
  <si>
    <r>
      <t xml:space="preserve">معیار اصلی شمارۀ (8) تجارب محصل: </t>
    </r>
    <r>
      <rPr>
        <sz val="8"/>
        <rFont val="Bahij Zar"/>
        <family val="1"/>
      </rPr>
      <t>پوهنتون از ایجاد فضای مناسب اطمینان می‌دهد که در آن  محصلان پوهنتون می‌توان  بیاموزند، ارتقا یابند  و موفقیت کسب کنند.</t>
    </r>
  </si>
  <si>
    <r>
      <t xml:space="preserve">معلومات و دستاوردهای محصلان
</t>
    </r>
    <r>
      <rPr>
        <sz val="8"/>
        <rFont val="Bahij Zar"/>
        <family val="1"/>
      </rPr>
      <t>پوهنتون باید برای جمع آوری و تحلیل معلومات محصلان دارای سیستم‌ معیاری ‌باشد که در آن عملکرد محصلان  تحلیل و پیشرفت محصلان نظارت گردد.</t>
    </r>
  </si>
  <si>
    <t xml:space="preserve">عملکرد فارغان تحلیل  و پیشرفت محصلان نظارت گردیده است و پوهنتون می‌تواند شواهدی را ارائه نماید که براساس نتایج تحلیل و تجزیهٔ معلومات محصلان، تغییرات لازم ایجاد گردیده است. </t>
  </si>
  <si>
    <r>
      <t xml:space="preserve">پیشنهادها و نظریات محصلان
</t>
    </r>
    <r>
      <rPr>
        <sz val="8"/>
        <rFont val="Bahij Zar"/>
        <family val="1"/>
      </rPr>
      <t>پوهنتون پروسه‌یی را غرض جمع‌آوری پیشنهادها و نظریات محصلان ایجاد نموده و به وسیلۀ آن ساحات مورد اصلاح را تشخیص می‌نماید.</t>
    </r>
  </si>
  <si>
    <t xml:space="preserve">پوهنتون محصلان را از اقدماتی که در پاسخ به پیشنهادات و نظریات آن‌ها اتخاذ نموده با خبر می‌سازد. </t>
  </si>
  <si>
    <t>پوهنتون محصلان خویش را به دوره‌های کارآموزی معرفی نموده است.</t>
  </si>
  <si>
    <t xml:space="preserve">نتایج مصاحبه با محصلان در هنگام بازنگری پوهنتون که نشان دهد اقدمات لازم در پاسخ به پیشنهادات و نظریات آن‌ها انجام شده است. </t>
  </si>
  <si>
    <t xml:space="preserve">پوهنتون مهارت‌های فارغ‌التحصیلان را از طریق نظریات کارفرمایان و فارغان تشخیص نموده و اقدامات عملی را برای ایجاد و ارتقای چنین مهارت‌های محصلان انجام داده است. </t>
  </si>
  <si>
    <t>موجودیت اسناد و شواهدی که نشان دهد مشوره‌های شغلی به محصلان توسط افراد با تجربه و مسلکی ارایه گردیده (چنین افراد می‌توانند کارمندان دایمی پوهنتون باشند که برای انجام این وظیفه استخدام شده اند و یا افراد با تجربه و مسلکی باشند که برای دوره‌های مؤقت دعوت گردیده اند).</t>
  </si>
  <si>
    <t>پوهنتون به محصلان خدمات مشورتی و حمایتی را که به نیازمندی‌های علمی آن‌ها پاسخ‌گو باشد فراهم می‌نماید.</t>
  </si>
  <si>
    <t>پوهنتون خدماتی را غرض حمایت از نیازمندی‌های فردی محصلان فراهم می‌سازد.</t>
  </si>
  <si>
    <r>
      <t xml:space="preserve">تشکیل و مدیریت
</t>
    </r>
    <r>
      <rPr>
        <sz val="8"/>
        <rFont val="Bahij Zar"/>
        <family val="1"/>
      </rPr>
      <t>پوهنتون اطمینان می‌دهد که روند‌ ارتقا و بهبود کیفیت و کسب اعتبار در تمامی سطوح پوهنتون در مطابقت با اسناد تقنینی به‌طور مؤثر رهبری و مدیریت می‌شود.</t>
    </r>
  </si>
  <si>
    <r>
      <t xml:space="preserve">معیار اصلی شمارۀ (9) بهبود و ارتقای کیفیت: </t>
    </r>
    <r>
      <rPr>
        <sz val="8"/>
        <rFont val="Bahij Zar"/>
        <family val="1"/>
      </rPr>
      <t>پوهنتون برای بررسی و بهبود مستمر کیفیت تمام جوانب فعالیت‌های خویش، ساختارها و روندها را ایجاد نموده است.</t>
    </r>
  </si>
  <si>
    <t xml:space="preserve">موجودیت گزارش‌های توحیدی نظارت سالانه برنامه‌های علمی پوهنځی که توسط کمیتۀهای ارتقای کیفیت فرعی و شوراهای علمی پوهنځی‌های مربوطه مورد تائید قرار گرفته و رسماً به آمریت ارتقای کیفیت پوهنتون ارسال گردیده است. </t>
  </si>
  <si>
    <t>موجودیت گزارش‌های توحیدی مرور دوره‌یی برنامه‌های علمی هر پوهنځی که توسط کمیتۀهای ارتقای کیفیت فرعی و شوراهای علمی پوهنځی‌های مربوطه مورد تائید قرار گرفته و رسماً به آمریت ارتقای کیفیت پوهنتون ارسال گردیده است (ممکن است ریاست انکشاف برنامه‌های عملی گزارش‌های انفرادی مرور دوره‌یی هر برنامه را نیز جهت طی مراحل و تصمیم گیری تقاضا نماید).</t>
  </si>
  <si>
    <r>
      <t xml:space="preserve">ظرفیت و امکانات
</t>
    </r>
    <r>
      <rPr>
        <sz val="8"/>
        <rFont val="Bahij Zar"/>
        <family val="1"/>
      </rPr>
      <t>پوهنتون کتابخانه مرکزی با امکانات مناسب را ایجاد نموده و منابع معلوماتی کافی را غرض حمایت از برنامه‌های علمی و تحقیقی خود فراهم می‌سازد.</t>
    </r>
  </si>
  <si>
    <t>پوهنتون باید دیتابس معیاری را ایجاد و کتاب‌های موجود کتابخانه باید برای تشخیص و دست‌رسی، آسان تنظیم گردیده باشند. این کتاب‌ها باید به شکل معیاری با استفاده از یک سیستم معیاری طبقه بندی منابع کتابخانه‌یی کود گذاری شده باشند و بهتر است که کتاب‌ها با مهر مشخص پوهنتون مهر گردد.</t>
  </si>
  <si>
    <t xml:space="preserve">پوهنتون پروسه یی را ایجاد نموده که با تطبیق آن از استفاده مؤثر کتابخانه و منابع معلوماتی اطمینان حاصل می‌کند. </t>
  </si>
  <si>
    <t xml:space="preserve">پوهنتون آمریت کتابخانه را با تشکیلات مناسب مطابق نیازمندی‌های پوهنتون ایجاد نموده است. </t>
  </si>
  <si>
    <r>
      <t xml:space="preserve">دست‌رسی
</t>
    </r>
    <r>
      <rPr>
        <sz val="8"/>
        <rFont val="Bahij Zar"/>
        <family val="1"/>
      </rPr>
      <t>پوهنتون از دست‌رسی مناسب اعضای کادر علمی و محصلان به منابع کتابخانه‌ای و معلوماتی اطمینان می‌دهد.</t>
    </r>
  </si>
  <si>
    <t xml:space="preserve">پوهنتون مالک جایداد دایمی به نام پوهنتون می‌باشد </t>
  </si>
  <si>
    <r>
      <t xml:space="preserve">زیربنا و تسهیلات تدریسی
</t>
    </r>
    <r>
      <rPr>
        <sz val="8"/>
        <rFont val="Bahij Zar"/>
        <family val="1"/>
      </rPr>
      <t xml:space="preserve">پوهنتون دارای تسهیلات کافی و مناسب به شمول تجهیزات و تسهیلات مورد نیاز برای تدریس و تطبیق مؤثر نصاب‌‌ها  و برنامه‌های عملی و انجام تحقیقات بوده و تسهیلات را جهت زمینه‌سازی برای انجام فعالیت‌های خارج از نصاب، سهولت‌ها را برای رفع نمودن نیازهای اولیهٔ روزمره کارمندان و محصلان،  ایجاد نموده و از آن حفظ و مراقب می‌نماید. هم‌چنان برای تطبیق اهداف استراتیژیک، تسهیلات خویش را انکشاف می‌دهد. </t>
    </r>
  </si>
  <si>
    <t>پوهنتون سهولت‌های رفع نمودن نیازهای اولیه روزمره کارمندان و محصلان را ایجاد نموده است.</t>
  </si>
  <si>
    <t xml:space="preserve">پوهنتون کمپیوترلب/کمپیوترلب‌های مورد نیاز را برای حمایه برنامه‌های علمی خویش ایجاد نموده. </t>
  </si>
  <si>
    <t>محیط پوهنتون و تسهیلات فزیکی و تدریسی در مطابقت با اصول و قواعد مصؤونیت و صحت قرار دارند.</t>
  </si>
  <si>
    <t xml:space="preserve">موجودیت طرزالعمل و پلان مدیریت حالت اضطرار با در نظر داشت نوعیت و وضعیت پوهنتون و شواهد نشر و آگاهی‌دهی آن به اعضای کادر علمی، کارمندان و محصلان. </t>
  </si>
  <si>
    <t>معلومات در مورد سوابق بازنگری قبلی پوهنتون</t>
  </si>
  <si>
    <t>موقعیت پوهنتون</t>
  </si>
  <si>
    <t>نوعیت پوهنتون</t>
  </si>
  <si>
    <t>شماره جواز پوهنتون</t>
  </si>
  <si>
    <t>مرور وضعیت کلی پوهنتون</t>
  </si>
  <si>
    <t>جلسه با نمایندگان کمیته‌های پوهنتون</t>
  </si>
  <si>
    <t>احاطه پوهنتون</t>
  </si>
  <si>
    <t xml:space="preserve">تعمیر دایمی (بنام پوهنتون) </t>
  </si>
  <si>
    <t>گزارش ارزیابی خودی پوهنتون</t>
  </si>
  <si>
    <t>پلان استراتیژیک جدید پوهنتون حد اقل سه ماه قبل از ختم پلان استراتیژیک قبلی آن، توسط پوهنتون تدوین، تائید و به وزارت تحصیلات عالی ارسال  و در نهایت تائید شده باشد.</t>
  </si>
  <si>
    <t>شواهد ترتیب و تائید بودجۀ سالانه توسط کمیتۀ مالی در مطابقت با پلان عملیاتی سال مورد نظر پوهنتون (کمیتۀ مالی باید بودجه سالانه پوهنتون را با در نظرداشت منابع مالی، عایدات، وضعیت مالی، نیازمندی‌های مالی تمام بخش‌ها بعد از اولویت بندی‌ها و بحث همه جانبه به اساس یک طرزالعمل تائید شده تدوین بودجه ترتیب و تائید نماید).</t>
  </si>
  <si>
    <t xml:space="preserve">پوهنتون تمام معلومات مورد نیاز برنامه‌های علمی، امکانات و اعضای کادر علمی خویش را به آگاهی عامه می‌رساند. </t>
  </si>
  <si>
    <t>پوهنتون پروسۀ نظارت سالانه به شکل معیاری اجرا و طی مراحل گردیده.</t>
  </si>
  <si>
    <t>پوهنتون ظرفیت اعضای کادر علمی و کارمندان خویش را در رابطه به آموزش الکترونیکی ارتقا می‌بخشد.</t>
  </si>
  <si>
    <r>
      <t>معیار اصلی شمارۀ (6) تحقیق:</t>
    </r>
    <r>
      <rPr>
        <sz val="8"/>
        <rFont val="Bahij Zar"/>
        <family val="1"/>
      </rPr>
      <t xml:space="preserve"> پوهنتون زیربنا، امکانات و تجهیزات مورد نیاز برای انجام تحقیقات را فراهم ساخته، استادان به طور فعال در کارهای تحقیقی مشغول می‌باشند و از امکانات استفاده می‌نمایند.</t>
    </r>
  </si>
  <si>
    <t>پوهنتون فعالیت‌های تحقیقات را مدیریت می‌نماید.</t>
  </si>
  <si>
    <r>
      <t xml:space="preserve">محیط پوهنتون
</t>
    </r>
    <r>
      <rPr>
        <sz val="8"/>
        <rFont val="Bahij Zar"/>
        <family val="1"/>
      </rPr>
      <t>پوهنتون اقدامات لازم را برای مهیا ساختن محیط صحی، مصئون و امن برای اعضای کادر علمی، کارمندان و محصلان را انجام می‌هد.</t>
    </r>
  </si>
  <si>
    <t>سهم‌ پوهنتون در انکشاف جامعه و تطبیق پالیسی‌های نظام</t>
  </si>
  <si>
    <t xml:space="preserve">موجودیت اسناد نسبت استاد-محصل (موجودیت ارقام برای یک سال اخیر که با استفاده از رابطه: (تعداد محصلان تقسیم بر تعداد استادان کادری) به‌دست آمده باشد. این نسبت باید هم در سطح پوهنتون و هم در سطوح هر کدام برنامه‌های علمی محاسبه گردیده باشد) در علوم اجتماعی 1:40 و در علوم طبیعی 1:30 بیشتر نباشد. </t>
  </si>
  <si>
    <t>موجودیت کمیتۀ دعوت و ارشاد و رسیدگی به شکایات در سطح پوهنتون</t>
  </si>
  <si>
    <r>
      <t>غیرفوری:</t>
    </r>
    <r>
      <rPr>
        <sz val="10"/>
        <rFont val="Bahij Zar"/>
        <family val="1"/>
      </rPr>
      <t xml:space="preserve"> پیشنهاد‌هایی که باید در 12 ماه آینده تطبیق گردد.</t>
    </r>
  </si>
  <si>
    <t>اسم شخص مسؤل از طرف پوهنتون</t>
  </si>
  <si>
    <t>بازنگری از تسهیلات پوهنتون:</t>
  </si>
  <si>
    <t>موجودیت کمیته نظم و دسپلین در سطح پوهنتون</t>
  </si>
  <si>
    <t xml:space="preserve">شواهد به موقع ارسال طرح بودجۀ پیشنهادی سالانه پوهنتون جهت تخصیص به وزارت تحصیلات عالی، مواصلت بودجه تخصیص شده به پوهنتون از جانب وزارت، ارایه آن در شورای علمی پوهنتون و تکثیر آن به بخش‌های مربوطه پوهنتون (در پوهنتون‌های خصوصی ارایه بودجه تخصیص یافته در شورای علمی پوهنتون و تکثیر آن به بخش‌های مربوطه نهاد). </t>
  </si>
  <si>
    <t>موجودیت صندوق شکایات در سطح پوهنتون (در پوهنتون‌های امارتی در سطح هر پوهنځی هم الزامی است) و شواهد استفاده مؤثر از آن.</t>
  </si>
  <si>
    <t xml:space="preserve">پوهنتون‌های خصوصی برای تمام برنامه‌های علمی خویش و پوهنتون‌های امارتی برای برنامه‌های شبانه و فوق لیسانس خویش دارای پالیسی واضح مربوط به فیس‌ها و سایر موضوعات مربوط به پرداخت‌ها می‌باشد که نشر گردیده و برای ذینفعان قابل دسترس می‌باشد. </t>
  </si>
  <si>
    <t xml:space="preserve">پوهنتون توامیت‌ها را با پوهنتون‌ها و سایر ذینفعان در داخل کشور مطابق برنامه‌های علمی و نیازمندی‌های پوهنتون عقد، تطبیق و به‌طور مؤثر مدیریت نموده است. </t>
  </si>
  <si>
    <t xml:space="preserve">شواهد استفاده از محتوای تفاهم‌نامه‌ها با پوهنتون‌ها و ذینفعان بیرونی </t>
  </si>
  <si>
    <t>اسناد و شواهد مکافات و تأدیب اعضای کادر علمی به اساس نتایج ارزیابی‌ها (در پوهنتون‌های خصوصی اعضای کادر علمی و اساتید قراردادی هر دو شامل می‌شود).</t>
  </si>
  <si>
    <t xml:space="preserve">اسناد و شواهدی که نشان دهد پوهنتون از ارقام و معلومات مانند: فیصدی شمولیت و فراغت، فیصدی فارغان مؤفق شده به دریافت وظیفه، فیصدی فارغان مؤفق شده در امتحان اگزت برای پوهنتون‌های که رشته‌های طبی دارند و ارقام محصلان جدید‌الشمول برای ایجاد تغییرات لازم استفاده نموده است. </t>
  </si>
  <si>
    <t>موجودیت هیأت امنا تائید شده از جانب وزارت تحصیلات عالی و شواهد اتخاذ تصامیم برای بهبود و انکشاف پوهنتون (لایحۀ وظایف، تقسیم اوقات تدویر جلسات عادی، کتاب ثبت صورت جلسات، اخبار و ارسال رسمی مصوبات جلسه به مراجع ذیربط و شواهد تطبیق یا پیگیری مصوبات).
(در پوهنتون‌های خصوصی قابل تطبیق  می‌باشد).</t>
  </si>
  <si>
    <t>اسناد توامیت‌های علمی پوهنتون با پوهنتون‌ها و ذینفعان داخلی (لیست تمام تفاهم‌نامه‌ها و توامیت‌های فعال).</t>
  </si>
  <si>
    <t>کلمات بیرونی</t>
  </si>
  <si>
    <t>معادل آن به پښتو</t>
  </si>
  <si>
    <t>معادل آن به دری</t>
  </si>
  <si>
    <t>تحلیل سوات</t>
  </si>
  <si>
    <t>د قوت، کمزورۍ، فرصتونو او ګواښونو تحلیل</t>
  </si>
  <si>
    <t>تحلیل قوت‌، ضعف‌، فرصت‌ و تهدید</t>
  </si>
  <si>
    <t>ماتریکس</t>
  </si>
  <si>
    <t>جدولونه</t>
  </si>
  <si>
    <t>څانګه</t>
  </si>
  <si>
    <t>رشته</t>
  </si>
  <si>
    <t>میکانیزم</t>
  </si>
  <si>
    <t>طریقه</t>
  </si>
  <si>
    <t>روش</t>
  </si>
  <si>
    <t>سیستم</t>
  </si>
  <si>
    <t>سېسټم</t>
  </si>
  <si>
    <t>کتلاگ</t>
  </si>
  <si>
    <t>د پوهنتون پېژندنې کتاب</t>
  </si>
  <si>
    <t>کتاب معرفی پوهنتون</t>
  </si>
  <si>
    <t>اکادمیک</t>
  </si>
  <si>
    <t>علمي</t>
  </si>
  <si>
    <t>علمی</t>
  </si>
  <si>
    <t>فارمت</t>
  </si>
  <si>
    <t>نمونه</t>
  </si>
  <si>
    <t>فیدبک</t>
  </si>
  <si>
    <t>نظر ورکول</t>
  </si>
  <si>
    <t>بازخورد</t>
  </si>
  <si>
    <t>ادیتوریم</t>
  </si>
  <si>
    <t>د لویو غوڼډو تالار</t>
  </si>
  <si>
    <t>تالار برزګ جلسات</t>
  </si>
  <si>
    <t>جمنازیوم</t>
  </si>
  <si>
    <t xml:space="preserve">د لوبو تالار </t>
  </si>
  <si>
    <t>تالار ورزشی</t>
  </si>
  <si>
    <t>سولر</t>
  </si>
  <si>
    <t>لمریزه برښنا</t>
  </si>
  <si>
    <t xml:space="preserve">برق خورشیدی </t>
  </si>
  <si>
    <t>کانتین</t>
  </si>
  <si>
    <t>پلورنځی</t>
  </si>
  <si>
    <t>دوکان</t>
  </si>
  <si>
    <t>پروتوکول</t>
  </si>
  <si>
    <t>د ثبت ګڼه</t>
  </si>
  <si>
    <t>شماره ثبت</t>
  </si>
  <si>
    <t>سیستم HELMIS&amp;HMIS</t>
  </si>
  <si>
    <t>سیسټم</t>
  </si>
  <si>
    <t xml:space="preserve">سافت ویر و هارد ویر </t>
  </si>
  <si>
    <t>نرم افزار او سخت افزار</t>
  </si>
  <si>
    <t>کلینیک</t>
  </si>
  <si>
    <t>روغتیایي مرکز</t>
  </si>
  <si>
    <t>مرکز صحی</t>
  </si>
  <si>
    <t>ویب سایت</t>
  </si>
  <si>
    <t>برښنایي پاڼه</t>
  </si>
  <si>
    <t>صفحه انترنتی</t>
  </si>
  <si>
    <t>پارکینگ</t>
  </si>
  <si>
    <t>د موټرو تم ځای</t>
  </si>
  <si>
    <t>محل توقف وسایط</t>
  </si>
  <si>
    <t>کورس</t>
  </si>
  <si>
    <t>تعلیمي دوره</t>
  </si>
  <si>
    <t xml:space="preserve">دوره تعلیمی </t>
  </si>
  <si>
    <t xml:space="preserve">کورس پالیسی </t>
  </si>
  <si>
    <t>درسي مفردات</t>
  </si>
  <si>
    <t xml:space="preserve">مفردات درسی </t>
  </si>
  <si>
    <t>میتود</t>
  </si>
  <si>
    <t>تګلاره/لاره/طریقه</t>
  </si>
  <si>
    <t>کریکولم</t>
  </si>
  <si>
    <t>نصاب</t>
  </si>
  <si>
    <t>سکتور</t>
  </si>
  <si>
    <t>ادارات</t>
  </si>
  <si>
    <t>بدیل کلمات خارجی در این چارچوب</t>
  </si>
  <si>
    <t>رسنې</t>
  </si>
  <si>
    <t>مطبوعات</t>
  </si>
  <si>
    <t>رادیو و تلویزون</t>
  </si>
  <si>
    <t>استراتیژی‌های انتخاب شده در پلان استراتیژیک برمبنای تحلیل دقیق اطلاعات واقعی به‌دست آمده از محیط داخلی و خارجی پوهنتون تدوین شده است (اسناد حمایوی تحلیل قوت‌، ضعف‌، فرصت‌ و تهدید به منظور تدوین پلان استراتیژیک پوهنتون و جدول‌های دقیق تحلیل عوامل و اولویت بندی استراتیژی‌ها).</t>
  </si>
  <si>
    <t>استراتیژی‌های انتخاب شده در پلان استراتیژیک برمبنای تحلیل دقیق اطلاعت واقعی به‌دست آمده از محیط داخلی و خارجی پوهنځی‌ها تدوین شده است (اسناد حمایوی تحلیل قوت‌، ضعف‌، فرصت‌ و تهدید به منظور تدوین پلان استراتیژیک پوهنځی‌ و جدول‌های دقیق تحلیل عوامل و اولویت‌بندی استراتیژی‌ها).</t>
  </si>
  <si>
    <t xml:space="preserve"> رشته ها </t>
  </si>
  <si>
    <t>رشته پلان سالانه را به شکل واقعی ترتیب و به شکل اصولی طی مراحل نموده است.</t>
  </si>
  <si>
    <t xml:space="preserve">مسوده پلان سالانه در اخیر سال و قبل از شروع سال مورد نظر توسط آمر رشته ترتیب و نهایتاً در مجلس رشته تائید شده است. </t>
  </si>
  <si>
    <t xml:space="preserve">پلان سالانه بعد از تائیدی در مجلس رشته رسماً به شورای علمی پوهنځی‌ها ارسال و بعد از بحث و بررسی در شورای علمی مورد تائید قرار گرفته است. </t>
  </si>
  <si>
    <t>شواهد اقدمات انجام شده مبنی بر نتایج پروسه نظارت سالانه در هر رشته.</t>
  </si>
  <si>
    <t>موجودیت فورمه‌ها و نتایج تحلیل ارزیابی استاد توسط آمر رشته و دو استاد مجرب دیگر.</t>
  </si>
  <si>
    <t>موجودیت پلان بهبود تدریس رشته در مطابقت با نتایج ارزیابی‌ها و گزارش تطبیق این پلان (پلان بهبود تدریس صرف توسط آمر رشته ترتیب می‌گردد).</t>
  </si>
  <si>
    <t xml:space="preserve"> بیانیۀ دیدگاه و مأموریت رشته‌ها معیاری می‌باشد.</t>
  </si>
  <si>
    <t xml:space="preserve"> بیانیۀ دیدگاه رشته‌ها باید واضح، مشخص ومختصر باشد (به نحوی که به راحتی قابل فهم بوده، در مراحل تصمیم گیری و انتخاب بین استراتیژی‌ها، مفید واقع شود.)</t>
  </si>
  <si>
    <t>بیانیۀ مأموریت رشته‌ها باید واضح و مشخص باشد ( به نحوی که حوزۀ فعالیت رشته‌ها را مشخص ساخته منحیث مرجع، برای ارزیابی پیشرفت در جهت دستیابی به اهداف و مقاصد رشته‌ها، قرار گرفته بتواند.)</t>
  </si>
  <si>
    <t>دیدگاه و مأموریت رشته‌ها توسط مراجع ذیصلاح طی مراحل گردیده است.</t>
  </si>
  <si>
    <t>دیدگاه و مأموریت رشته‌ها باید توسط مجلس رشته ترتیب، نهایی و تائید شود و بعداً توسط کمیتۀ پلان استراتیژیک و شورای علمی پوهنځی مربوطه  نیز تائید شده باشد.</t>
  </si>
  <si>
    <t xml:space="preserve"> پوهنځی‌ها، رشته‌ها، استادان، کارمندان، محصلان، مراجع ذیربط بیرونی و ذینفعان با در نظرداشت اصول علمی و ارتباط منطقی در تدوین پلان استراتیژیک پوهنتون سهیم ساخته شده اند. (اسناد حمایوی مانند مکتوب، پرسش‌نامه، سمینار، ورکشاپ ...)</t>
  </si>
  <si>
    <t xml:space="preserve"> رشته‌های پوهنځی‌ مربوطه، استادان، کارمندان، محصلان، مراجع ذیربط بیرونی و ذینفعان با در نظرداشت اصول علمی و ارتباط منطقی در تدوین پلان استراتیژیک پوهنځی‌، سهیم ساخته شده اند. (اسناد حمایوی مانند مکتوب، پرسش‌نامه، سمینار، ورکشاپ ...)</t>
  </si>
  <si>
    <t xml:space="preserve">پلان سالانه رشته‌ها به شکل معیاری به گونه‌یی ترتیب شده است که زمینه تطبیق پلان استراتیژیک پوهنځی‌ها را میسر می‌سازد.  </t>
  </si>
  <si>
    <t xml:space="preserve">پلان سالانه رشته‌ها به اساس پلان استراتیژیک پوهنځی‌ مربوطه، برای یک سال ترتیب شده است. </t>
  </si>
  <si>
    <t xml:space="preserve">پلان سالانه رشته‌ها به منظور تطبیق پلان استراتیژیک پوهنځی‌ها طراحی شده و با تعریف اهداف سالانه، جزئیات تمامی فعالیت‌های لازم برای رسیدن به این اهداف را به شکل مشخص و با زمانبندی دقیق تعریف، ادارات مسئول وهمکار را برای پیشبرد فعالیت‌ها مشخص، شاخص موفقیت فعالیت‌ها را واضح  و منابع مورد نیاز را برای اجرای فعالیت‌ها پیش‌بینی می‌نماید. </t>
  </si>
  <si>
    <t>دیدگاه و مأموریت رشته‌ها به نشر رسیده است.</t>
  </si>
  <si>
    <t xml:space="preserve">  دیدگاه و مأموریت رشته‌ها در بروشر و ویب‌سایت رسمی پوهنتون/پوهنځی‌ها نشر شده است. </t>
  </si>
  <si>
    <t>موجودیت شواهد تقرر رهبری (رئیس، معاونین، روئسای پوهنځی‌ها و آمرین رشته‌ها) پوهنتون‌های امارتی به اساس اصول تعیین شده و منظوری وزارت منحیث کارمندان دایمی.
موجودیت شواهد منظوری رهبری (رئیس و معاونین) پوهنتون‌های خصوصی به اساس اصول تعیین شده و منظوری وزارت منحیث کارمندان دایمی و معرفی روئسای پوهنځی‌ها و آمرین رشته‌ها به مراجع ذیربط.</t>
  </si>
  <si>
    <t>موجودیت گزارش‌های کاری آمرین رشته‌های پوهنتون و شواهد ارایه آن‌ها در شورای علمی پوهنځی‌های مربوطه در مطابقت با پلان‌های کاری آن‌ها.</t>
  </si>
  <si>
    <t>سند ارزیابی سالانۀ آمرین رشته‌های پوهنتون توسط روئسای پوهنځی‌های مربوطه پوهنتون.</t>
  </si>
  <si>
    <t>رهبری پوهنتون، پوهنځی‌ها و رشته‌ها جهت بلند بردن مهارت‌های رهبری‌شان مورد ارتقای ظرفیت‌ قرار می‌گیرند.</t>
  </si>
  <si>
    <t xml:space="preserve">شواهد دایر نمودن برنامه‌های ارتقای ظرفیت جهت بلند بردن مهارت‌های رهبری پوهنتون، رؤسای پوهنځی‌ها و آمرین رشته‌ها در مطابقت با نتایج ارزیابی آن‌ها و لزوم دید. </t>
  </si>
  <si>
    <t>رشته‌ها دارای سیستم موثر است که در روشنایی آن تصمیم مشترک را جهت شفافیت اتخاذ و در قبال آن پاسخگو می‌باشد</t>
  </si>
  <si>
    <t>موجودیت جواز فعالیت (پوهنتون، پوهنځی‌ها و رشته‌ها).</t>
  </si>
  <si>
    <t xml:space="preserve">رشته‌ها تمام معلومات مورد نیاز برنامه‌های علمی، امکانات و اعضای کادر علمی خویش را به آگاهی عامه می‌رساند. </t>
  </si>
  <si>
    <t>شواهد نشر معلومات رشته‌ها در ویب‌سایت.</t>
  </si>
  <si>
    <t>رشته‌ها پروسه نظارت سالانه به شکل معیاری اجرا و طی مراحل گردیده.</t>
  </si>
  <si>
    <t>حوزه‌های تحقیق اعضای کادر علمی رشته‌ها مشخص می‌باشد.</t>
  </si>
  <si>
    <t>شواهد مشخص بودن حوزه/ساحه تحقیق اعضای کادر علمی رشته‌ها (تقسیم ساحه تحقیق بر اساس تخصص اعضای کادر علمی در روشنایی نیازسنجی).</t>
  </si>
  <si>
    <t>رشته‌ها برای رهبری و مدیریت ارتقای کیفیت و کسب اعتبار به شکل مستقیم در رهبری روند تضمین کیفیت و اعتباردهی دخیل می‌باشد.</t>
  </si>
  <si>
    <t xml:space="preserve">اسناد و شواهد عضویت آمرین رشته‌ها در کمیتۀ ارتقای کیفیت پوهنځی‌ها و سعی آن‌ها در حل چالش‌های موجود در قبال تطبیق معیارهای تضمین کیفیت و اعتباردهی. </t>
  </si>
  <si>
    <t xml:space="preserve"> رشته‌ها پروسهٔ تضمین کیفیت، کسب اعتبار و حفظ اعتبار ترویج می‌نماید</t>
  </si>
  <si>
    <t xml:space="preserve">موجودیت گزارش‌های ارزیابی خودی رشته‌ها برای مرحله مربوطه کسب اعتبار در  رشته‌ها. </t>
  </si>
  <si>
    <t>موجودیت روش آگاهی‌دهی احکام و فرامین امیرالمومنین حفظه الله تعالی و پالیسی نظام</t>
  </si>
  <si>
    <t xml:space="preserve">موجودیت روش رسیدگی به شکایات اعضای کادر علمی، کارمندان و محصلان و نشر آن از طُرق مختلف. </t>
  </si>
  <si>
    <t>روش مورد تشویق و ترغیب قرار دادن تحقیقات و نو آوری موجود است و عملاً تطبیق گردیده است.</t>
  </si>
  <si>
    <t xml:space="preserve">موجودیت روش تائید شده برای تشویق و ترغیب محقیقین. </t>
  </si>
  <si>
    <t>موجودیت روش واضح ارزیابی فعالیت‌های علمی استادان.</t>
  </si>
  <si>
    <t>موجودیت روش تائید شده نظرسنجی از کارفرمایان و فارغان در رابطه به تشخیص مهارت های فارغ‌التحصیلان و روش‌های ایجاد و ارتقای چنین مهارت‌های محصلان.</t>
  </si>
  <si>
    <t>پوهنځی‌ها بر اساس روش تائید شده محصلان خویش را جهت ارتقای ظرفیت کاربردی آن‌ها بر اساس نیاز سنجی انجام شده به مرکز کاریابی معرفی می‌نماید.</t>
  </si>
  <si>
    <t>موجودیت روش ارایۀ خدمات به محصلان در مرکز مشوره‌دهی.</t>
  </si>
  <si>
    <t>موجودیت اسناد و شواهد تطبیق روش مرکز مشوره‌دهی که نشان دهد، به کدام انواع خدمات مشوره‌دهی و برای چه تعدادی از مراجعین ارایه گردیده است (اسناد حد اقل یک سال).</t>
  </si>
  <si>
    <t xml:space="preserve">موجودیت روش نظارت و حفظ معلومات کمره‌های امنیتی. </t>
  </si>
  <si>
    <t xml:space="preserve">موجودیت کتاب معرفی پوهنتون و شواهد نشر آن. </t>
  </si>
  <si>
    <t xml:space="preserve">موجودیت کتاب معرفی پوهنځی‌ها و شواهد نشر آن. </t>
  </si>
  <si>
    <t xml:space="preserve">موجودیت گزارش‌های نظارت سالانه هر برنامه علمی در نمونه مربوطه اش که توسط مجلس رشته مورد تائید قرار گرفته باشد و رسماً به ریاست پوهنځی مربوطه غرض طی مراحل ارسال گردیده باشد و بعد از تائیدی پوهنځی نتیجه آن با رشته مربوطه شریک گردیده است. </t>
  </si>
  <si>
    <t xml:space="preserve">موجودیت روش تائید شده برای نظارت، تعیین سطح استفاده از سیستم مدیریت آموزش الکترونیکی، اخذ بازخورد اعضای کادر علمی و محصلان جهت استفاده بهتر و ایجاد اصلاحات در سیستم مدیریت آموزش الکترونیکی. </t>
  </si>
  <si>
    <t>شواهد استفاده از محتوای تفاهم‌نامه‌ها با پوهنتون‌های و ذینفعان در داخل کشور (مانند: دریافت بازخورد کارفرمایان و استفاده از معلومات به‌دست آمده برای بهبود نصاب، زمینه‌سازی برای کاریابی، آموزش و انجام کار‌های عملی و کار آموزی محصلان مطابق رشته، تبادل تجارب، انجام تحقیقات مشترک و سایر فعالیت‌های مشترک).</t>
  </si>
  <si>
    <t>موجودیت شواهد تطبیق پروسه ارزیابی فعالیت‌های علمی اعضای کادر علمی، ارایه بازخورد و مقایسه نتایج ارزیابی سمستر مورد نظر به نتایج ارزیابی سمستر قبلی.</t>
  </si>
  <si>
    <t>موجودیت تالار برزګ جلسات یا تالار کنفرانس‌ بزرگ (دارای امکانات معادل تالار برزګ جلسات) در سطح پوهنتون.</t>
  </si>
  <si>
    <t>متصل بودن پوهنتون به شبکه برق عمومی و یا بدیل آن متناسب برای نیازهای پوهنتون (برق خورشیدی و یا جنراتوری) (پوهنتون‌های‌که به شبکه عمومی برق متصل هستند لازم است دارای منبع ریزرفی که در صورت قطع شدن برق شبکه نیازهای اولیه پوهنتون را مرفوع سازد نیز باشند)</t>
  </si>
  <si>
    <t xml:space="preserve"> موجودیت مرکز صحی با پرسونل مسلکی برای اعضای کادری، محصلان و کارمندان.</t>
  </si>
  <si>
    <t xml:space="preserve">صفحه انترنتی </t>
  </si>
  <si>
    <t>حد اقل خلاصۀ پلان استراتیژیک پوهنځی‌ها بعد از تائید از طریق صفحه انترنتی پوهنتون/پوهنځی‌ها نشر گردیده است.</t>
  </si>
  <si>
    <t>موجودیت محل توقف وسایط.</t>
  </si>
  <si>
    <t xml:space="preserve">موجودیت اسناد و شواهد فراگیری دوره‌های تعلیمی، سمینارها و ورکشاپ‌های آموزشی برای اعضای کادر علمی پوهنتون (تصدیق نامه‌های اعطا شده، ارقام و معلومات که نشان دهد چند فیصد از تمام اعضای کادر علمی پوهنتون آموزش دیده اند... ). </t>
  </si>
  <si>
    <t xml:space="preserve">موجودیت اسناد و شواهد فراگیری دوره‌های تعلیمی، سمینارها و ورکشاپ‌ها برای ارتقای ظرفیت در ارتباط به آموزش الکترونیکی برای اعضای کادر علمی پوهنتون (تصدیق نامه‌های اعطا شده، ارقام و معلوماتی که نشان دهد چند فیصد از تمام اعضای کادر علمی پوهنتون در زمینه آموزش الکترونیکی آموزش دیده اند... ). </t>
  </si>
  <si>
    <t>اسناد و شواهد دوره‌های تعلیمی ثبت شده از طرف اعضای کادر علمی در سیستم آموزش الکترونیکی.</t>
  </si>
  <si>
    <t xml:space="preserve">موجودیت اسناد و شواهدی که نشان دهد معاونیت/ آمریت تحقیقات پوهنتون درهماهنگی با کمیتۀهای فرعی تحقیق در آغاز هر سال از طریق نیازسنجی موارد را که در بخش تحقیقات آموزش آن نیاز است شناسایی نموده و به اساس آن در پلان معاونیت/آمریت تحقیقات ورکشاپ‌ها و دوره‌های تعلیمی آموزشی مربوطه را تدوین نموده است. </t>
  </si>
  <si>
    <t xml:space="preserve">موجودیت اسناد و شواهدی که نشان دهد کمیتۀهای فرعی تحقیق در آغاز هر سال از طریق نیازسنجی موارد را که در بخش تحقیقات آموزش آن نیاز است شناسایی نموده و به اساس آن در پلان کمیتۀ فرعی تحقیق ورکشاپ‌ها و دوره‌های تعلیمی آموزشی مربوطه را تدوین نموده است. </t>
  </si>
  <si>
    <t>موجودیت اسناد و شواهدی که نشان دهد پوهنتون جهت رفع نیازمندی‌های علمی محصلان، برنامه‌های تقویتی مانند: دوره‌های تعلیمی آموزش زبان، دوره‌های تعلیمی آموزش کمپیوتر و تکنالوژی معلوماتی و غیره را طبق نیازمندی‌های محصلان خویش دایر نموده است.</t>
  </si>
  <si>
    <t>مفردات درسی</t>
  </si>
  <si>
    <t>موجودیت لیست و کتاب‌های فزیکی جدید به تفکیک رشته‌های موجود در پوهنتون و مطابقت ان به تقاضای مضامین تخصصی برنامه‌ها (در کتابخانه فزیکی حد اقل باید ماخذ اساسی درسی هر مضمون که در مفردات درسی مضامین ذکر گردیده به تعداد موجود باشد که دست‌رسی محصلان را به این کتاب‌ها فراهم نماید).</t>
  </si>
  <si>
    <t>پوهنتون به‌طور متواتر همرای محصلان و نماینده‌گان محصلان از طریق انجام سروی‌ها و روش‌های دیگر برای درک بهتر نیازمندی‌ها و تجارب آن‌ها مشوره می‌نماید.</t>
  </si>
  <si>
    <t xml:space="preserve">مطابقت مفردات درسی مضامین و روش‌های یاددهی و یادگیری پیش‌بینی شده در آن با محتوای و خصوصیات نصاب. </t>
  </si>
  <si>
    <t>شواهد تدویر برنامه‌های آگاهی‌دهی احکام و فرامین امیر المومنین حفظه الله تعالی در جامعه (اشتراک در سمینارها، مطبوعات و رسانه‌های اجتماعی بر اساس شرایط روش).</t>
  </si>
  <si>
    <t>شواهد تدویر برنامه‌های آگاهی‌دهی پالیسی‌های نظام در جامعه (اشتراک در سمینارها، مطبوعات و رسانه‌های اجتماعی بر اساس شرایط روش)</t>
  </si>
  <si>
    <t>شواهد آگاهی‌دهی برنامه‌های علمی اعضای کادر علمی مطابق به خواسته‌های رشته تحصیلی شان در جامعه (اشتراک در ورکشاپ‌ها، کنفرانس‌ها، سمینارها، مطبوعات و رسانه‌های اجتماعی بر اساس شرایط روش مذکور).</t>
  </si>
  <si>
    <t>موجودیت روش آگاهی‌دهی احکام و فرامین امیر المومنین حفظه الله تعالی و پالیسی نظام که دارای موضوعات مانند (روند آگاهی‌دهی و تطبیق احکام،  نظارت از آگاهی‌دهی و تطبیق، ارسال احکام امیرالمومنین حفظه الله تعالی و پالیسی‌های نظام به بخش‌های مربوطه، شرایط اشتراک و نحوه سخنرانی اعضای کادر علمی و کارمندان در مطبوعات، رسانه‌های اجتماعی و تدویر برنامه‌های آموزشی).</t>
  </si>
  <si>
    <t xml:space="preserve">شواهد موجودیت روند معیاری نیازسنجی تحقیقات از ادارات مربوطه (روند نیازسنجی تحقیقات در پالیسی تحقیقات پوهنتون به صورت واضح با تفکیک مراحل آن واضح شده). </t>
  </si>
  <si>
    <t>برنامه‌ها روند معیاری نیازسنجی تحقیقات را استفاده نموده و حوزه‌های تحقیق برنامه‌های علمی خویش را با در نظرداشت نیازهای تحقیقی ادارات ذیربط تعیین نموده است.</t>
  </si>
  <si>
    <t>موجودیت شواهد که مشخص بودن حوزه/ساحه تحقیق رشته‌ها را در مطابقت به نیازهای تحقیقی ادارات مربوطه نشان دهد (مکاتیب شریک سازی نتایج نیازسنجی به رشته‌ها، بحث روی آن در مجلس رشته).</t>
  </si>
  <si>
    <t>شواهد عقد قرارداد‌های پروژه‌های تحقیقاتی با ادارات مربوطه.</t>
  </si>
  <si>
    <t>شریک نمودن نتایج تحقیقات با ادارات مربوطه و جامعه</t>
  </si>
  <si>
    <t xml:space="preserve">شواهد شریک نمودن نتایج تحقیقات انجام شده توسط اعضای کادر علمی از طُرق مختلف با ادارات مربوطه و جامعه و موجودیت گزارش توحیدی سالانۀ آن (ارسال نتایج تحقیقات به ادارات ذیربط و گزارش توحیدی سالانه شریک نمودن نتایج تحقیقات). </t>
  </si>
  <si>
    <r>
      <t xml:space="preserve">منابع
</t>
    </r>
    <r>
      <rPr>
        <sz val="8"/>
        <rFont val="Bahij Zar"/>
        <family val="1"/>
      </rPr>
      <t>پوهنتون اطمینان می‌دهد که منابع مورد نیاز را برای ارتقای کیفیت و تطبیق پلان‌های آن فراهم می‌سازد.</t>
    </r>
  </si>
  <si>
    <r>
      <t xml:space="preserve">مدیریت
</t>
    </r>
    <r>
      <rPr>
        <sz val="8"/>
        <rFont val="Bahij Zar"/>
        <family val="1"/>
      </rPr>
      <t xml:space="preserve">پوهنتون کتابخانه و منابع معلوماتی خویش را به‌طور مؤثر مدیریت نموده و از استفاده مؤثر کتابخانه اطمینان حاصل می‌نماید. </t>
    </r>
  </si>
  <si>
    <r>
      <t xml:space="preserve">تکنالوژی معلوماتی
</t>
    </r>
    <r>
      <rPr>
        <sz val="8"/>
        <rFont val="Bahij Zar"/>
        <family val="1"/>
      </rPr>
      <t xml:space="preserve">پوهنتون دارای تسهیلات تکنالوژی معلوماتی کافی و مناسب طبق نیازمندی‌های برنامه‌های علمی خویش می‌باشد و دست‌رسی به انترنت را برای اعضای کادرعلمی، کارمندان و محصلان خویش مساعد نموده است. هم‌چنان این تسهیلات را به‌طور مؤثر مدیریت نموده و از آن‌ حفظ و مراقبت می‌نماید. </t>
    </r>
    <r>
      <rPr>
        <b/>
        <sz val="8"/>
        <rFont val="Bahij Zar"/>
        <family val="1"/>
      </rPr>
      <t xml:space="preserve">
 </t>
    </r>
  </si>
  <si>
    <r>
      <t xml:space="preserve">مهارت‌های فارغ‌التحصیلان
</t>
    </r>
    <r>
      <rPr>
        <sz val="8"/>
        <rFont val="Bahij Zar"/>
        <family val="1"/>
      </rPr>
      <t>پوهنتون مهارت‌هایی را غرض انکشاف ظرفیت کاربردی محصلان خویش با استفاده از رابطهٔ مؤثر با کارفرمایان، مشخص نموده است تا آن‌ها را در پروسۀ کسب موفقیت در وظایف‌‌شان حمایت نماید. برعلاوه، پوهنتون محصلان خویش را برای کسب مهارت‌‌های کاربردی با استفاده از اعزام آن‌ها به دوره‌های کارآموزی، تدویر برنامه‌های شغل‌یابی و به راه انداختن برنامه‌های رقابتی مسلکی حمایت می‌کند.</t>
    </r>
  </si>
  <si>
    <r>
      <t xml:space="preserve">انکشاف مسلکی
</t>
    </r>
    <r>
      <rPr>
        <sz val="8"/>
        <rFont val="Bahij Zar"/>
        <family val="1"/>
      </rPr>
      <t xml:space="preserve">پوهنتون امکانات، منابع و فرصت‌های انکشاف مسلکی را برای اعضای کادر علمی، کارمندان مدیریتی، اداری و تخنیکی فراهم می‌کند. </t>
    </r>
    <r>
      <rPr>
        <b/>
        <sz val="8"/>
        <rFont val="Bahij Zar"/>
        <family val="1"/>
      </rPr>
      <t xml:space="preserve">
</t>
    </r>
  </si>
  <si>
    <r>
      <t xml:space="preserve">کارمندان مدیریتی، اداری و تخنیکی 
</t>
    </r>
    <r>
      <rPr>
        <sz val="8"/>
        <rFont val="Bahij Zar"/>
        <family val="1"/>
      </rPr>
      <t xml:space="preserve">پوهنتون تعداد کارمندان مدیریتی، اداری و تخنیکی کافی با تجارب و واجد شرایط را برای حمایه از تطبیق برنامه‌های علمی و فعالیت‌های مرتبط به آن‌ها مطابق به تشکیل استخدام نموده و مدیریت و استفاده خوب  از منابع  را تضمین می‌نماید. هم‌چنان پوهنتون کارمندان مدیریتی، اداری و تخنیکی خویش را با استفاده از روش واضح به‌طور دوامدار ارزیابی نموده و آن‌ها را مطابق نیاز، ارتقای ظرفیت می‌نماید. </t>
    </r>
  </si>
  <si>
    <r>
      <t xml:space="preserve">اعضای کادر علمی 
</t>
    </r>
    <r>
      <rPr>
        <sz val="8"/>
        <rFont val="Bahij Zar"/>
        <family val="1"/>
      </rPr>
      <t>پوهنتون اعضای کادر علمی متخصص را طبق اسناد نافذه وزارت تحصیلات عالی جهت پوشش قرار دادن همه حوزه‌های درسی برنامه‌های علمی استخدام نموده و هم‌چنان پوهنتون اعضای کادر علمی خویش را بر اساس روش واضح ارزیابی نموده و برنامه‌های ارتقای ظرفیت را برای آن‌ها دایر می‌نماید.</t>
    </r>
    <r>
      <rPr>
        <b/>
        <sz val="8"/>
        <rFont val="Bahij Zar"/>
        <family val="1"/>
      </rPr>
      <t xml:space="preserve">
</t>
    </r>
  </si>
  <si>
    <r>
      <t xml:space="preserve">آموزش و ارتقای ظرفیت 
</t>
    </r>
    <r>
      <rPr>
        <sz val="8"/>
        <rFont val="Bahij Zar"/>
        <family val="1"/>
      </rPr>
      <t>اعضای کادر علمی به بورسیه‌ها جهت بلند بردن سویه‌های تحصیلی و ارتقای ظرفیت تحقیقاتی شان اعزام می‌گردند و هم‌چنان پوهنتون برای ارتقای مهارت‌های تحقیقی و ظرفیت اعضای کادر علمی خویش برای انجام تحقیقات معیاری برنامه‌های آموزشی را دایر می‌نماید.</t>
    </r>
  </si>
  <si>
    <r>
      <t xml:space="preserve">ساختار مدیریتی
</t>
    </r>
    <r>
      <rPr>
        <sz val="8"/>
        <rFont val="Bahij Zar"/>
        <family val="1"/>
      </rPr>
      <t>پوهنتون برای انجام تحقیقات دارای ساختار تشکیلاتی مناسب است و با انجام نیاز سنجی از ادارات ذیربط حوزه های تحقیقاتی اعضای کادر علمی را مشخص مینماید.</t>
    </r>
    <r>
      <rPr>
        <b/>
        <sz val="8"/>
        <rFont val="Bahij Zar"/>
        <family val="1"/>
      </rPr>
      <t xml:space="preserve">
</t>
    </r>
  </si>
  <si>
    <r>
      <t xml:space="preserve">ارتباطات با ذینفعان 
</t>
    </r>
    <r>
      <rPr>
        <sz val="8"/>
        <rFont val="Bahij Zar"/>
        <family val="1"/>
      </rPr>
      <t>پوهنتون برای تطبیق اهداف استراتیژیک خویش با ذینفعان داخلی و بیرونی توامیت‌ها را عقد می‌نماید.</t>
    </r>
  </si>
  <si>
    <r>
      <t xml:space="preserve">آموزش الکترونیکی (استفاده از تکنالوژی برای آموزش)
</t>
    </r>
    <r>
      <rPr>
        <sz val="8"/>
        <rFont val="Bahij Zar"/>
        <family val="1"/>
      </rPr>
      <t>پوهنتون سیستم آموزش الکترونیکی را انکشاف داده و آن را در سطح پوهنتون تطبیق می‌کند.</t>
    </r>
  </si>
  <si>
    <r>
      <t xml:space="preserve">مرور دوره‌‌یی
</t>
    </r>
    <r>
      <rPr>
        <sz val="8"/>
        <rFont val="Bahij Zar"/>
        <family val="1"/>
      </rPr>
      <t xml:space="preserve">تمام برنامه‌های علمی پوهنتون در هر دورۀ تحصیلی یک مرتبه مطابقت به خواسته‌های رهنمود مرور برنامه‌های علمی مرور می‌گردد. </t>
    </r>
  </si>
  <si>
    <r>
      <t xml:space="preserve">حسابدهی
</t>
    </r>
    <r>
      <rPr>
        <sz val="8"/>
        <rFont val="Bahij Zar"/>
        <family val="1"/>
      </rPr>
      <t>عواید و مصارف پوهنتون به طور سالانه مورد تفتیش یا بازرسی قرار می‌گیرد.</t>
    </r>
  </si>
  <si>
    <r>
      <t xml:space="preserve">سیستم‌های مالی
</t>
    </r>
    <r>
      <rPr>
        <sz val="8"/>
        <rFont val="Bahij Zar"/>
        <family val="1"/>
      </rPr>
      <t>پوهنتون برای مدیریت مالی و حسابداری سیستم‌های مؤثر را ایجاد نموده است.</t>
    </r>
  </si>
  <si>
    <r>
      <t xml:space="preserve">مدیریت مالی
</t>
    </r>
    <r>
      <rPr>
        <sz val="8"/>
        <rFont val="Bahij Zar"/>
        <family val="1"/>
      </rPr>
      <t>پوهنتون از مدیریت مؤثر بودجه سالانه اطمینان می‌دهد.</t>
    </r>
  </si>
  <si>
    <t>استادان و کارمندان</t>
  </si>
  <si>
    <t>مجموع فیصدی معیارهای اصلی</t>
  </si>
  <si>
    <t>نمرۀ معیارها</t>
  </si>
  <si>
    <t>فیصدی معیارها</t>
  </si>
  <si>
    <t>پوهنتون کارمندان علمی و اداری خویش را در روند نظارت از تطبیق پلان سال مورد نظر سهیم ساخته و پیشنهاد‌های شان را در مورد نقاط ضعف در پلان سال آینده می‌گنجاند.</t>
  </si>
  <si>
    <t>پوهنځی‌ها کارمندان علمی و اداری خویش را در روند نظارت از تطبیق پلان  سال مورد نظر سهیم ساخته و پیشنهاد‌های شان را در مورد نقاط ضعف در پلان سال آینده می‌گنجاند.</t>
  </si>
  <si>
    <t>رشته‌ها کارمندان علمی و اداری خویش را در روند نظارت از تطبیق پلان سال مورد نظر سهیم ساخته و پیشنهاد‌های شان را در مورد نقاط ضعف در پلان سال آینده می‌گنجاند.</t>
  </si>
  <si>
    <t>موجودیت مجلس رشته‌های فارغ‌دهنده و غیر فارغ‌دهنده (تقسیم اوقات تدویر جلسات عادی، کتاب ثبت صورت جلسات، اخبار و ارسال رسمی مصوبات جلسه به مراجع ذیربط و شواهد تطبیق یا پیگیری مصوبات).</t>
  </si>
  <si>
    <t>پوهنتون آمر و کارمندان کتابخانه را که اشخاص مسلکی و دایمی می‌باشند، استخدام نموده است (اشخاص استخدام شده دارای لایحهٔ وظایف مطابق موقف وظیفوی‌شان می‌باشند، دارای اسناد تحصیلی مرتبط به کتابداری اند یا در این بخش آموزش دیده‌اند و دارای تجربه کاری می‌باشند و اسناد و شواهد مربوطه به ارتقای ظرفیت آن‌ها موجود است).</t>
  </si>
  <si>
    <t>منابع کتابخانه‌یی و معلوماتی، خدمات و امکانات کتابخانه و منابع معلوماتی به شکل متواتر مورد ارزیابی قرار می‌گیرند.</t>
  </si>
  <si>
    <t>پوهنتون هیأت نظارتی و مشورتی از کتابخانه را متشکل از رهبری پوهنتون که کتابخانه زیر مجموعه آن است، روئسای پوهنځی‌ها/آمرین رشته‌ها و آمر کتابخانه ایجاد می‌نماید.</t>
  </si>
  <si>
    <t>اسناد و شواهد نظارت از سیستم کتابداری کتابخانه مرکزی (موجودیت گزارش‌های تحلیلی استفاده از کتابخانه که سطح استفاده محصل از کتابخانه را مشخص کرده بتواند و اسناد و شواهد که با استفاده از این گزارش‌ها و ارزیابی کتابخانه، هیأت نظارتی و مشورتی مشوره‌های لازم برای آمریت کتابخانه، رهبری پوهنتون و پوهنځی‌ها را داده بتواند).</t>
  </si>
  <si>
    <t>موجودیت سیستم دوسیه‌داری منظم برای معیارهای تضمین کیفیت و اعتباردهی در سطح رشته‌ها (موجودیت دوسیه‌ها و اسناد معیارهای اعتباردهی برای تمام رشته‌ها اعم از فارغ‌دهنده و غیر فارغ‌دهنده نظر به ارتباط معیارها ضرور است)</t>
  </si>
  <si>
    <t>شواهد تدویر برنامه‌های معرفی جدیدالشمولان که در آن معرفی پوهنتون و مسؤلیت‌های محصلان در قبال جامعه توضیح گردیده باشد.</t>
  </si>
  <si>
    <t>موجودیت لیلیه و خدمات ارایه شده برای محصلان در آن (در پوهنتون‌های امارتی قابل تطبیق است)</t>
  </si>
  <si>
    <t>اسناد و شواهد تعدیل مفردات درسی بر مبنای نظرات و پیشنهادات محصلان که در نتیجۀ ارزیابی‌های اصلاحی از کیفیت تدریس به‌دست آمده.</t>
  </si>
  <si>
    <t>موجودیت پالیسی‌های استخدام، تعیین و ارزیابی دوامدار اعضای کادر علمی و شواهد تطبیق آن.
موجودیت حد اقل 4  تن اعضای کادر علمی (تقرر بر اساس لایحه تقرر وزارت تحصیلات عالی) در هر رشته موجوده بر اساس (فیصله مورخ 1446/10/17 - 1404/01/26کمیسیون اختصاصی پوهنتون‌های خصوصی).</t>
  </si>
  <si>
    <r>
      <rPr>
        <b/>
        <sz val="8"/>
        <rFont val="Bahij Zar"/>
        <family val="1"/>
      </rPr>
      <t>منابع مالی و پلان گذاری</t>
    </r>
    <r>
      <rPr>
        <sz val="8"/>
        <rFont val="Bahij Zar"/>
        <family val="1"/>
      </rPr>
      <t xml:space="preserve">
پوهنتون برای حمایه مأموریت و خواسته‌های برنامه‌های خویش و خدمات که ارایه می‌کند دارای منابع کافی و بنیۀ پایدار مالی بوده و پلان‌های مالی خویش را در مطابقت با اهداف استراتیژیک تدوین و تطبیق می‌کند.</t>
    </r>
  </si>
  <si>
    <t xml:space="preserve">نصاب‌های تدوین شده و تطبیق شده برنامه‌های علمی پوهنتون در مطابقت به نیازهای محلی، ملی، منطقوی و بین‌المللی قرار داشته که در اهداف آموزشی، نتایج متوقعه فراغت و اهداف آموزشی مضامین این برنامه‌ها منعکس گردیده است. </t>
  </si>
  <si>
    <t>گزارش‌های رسمی تفتیش سه سال اخیر توسط نهادهای معتبر ملی (تفتیش وزارت، لوی ریاست، وزارت مالیه و شرکت‌های معتبر داخلی تفتیش مالی).</t>
  </si>
  <si>
    <t xml:space="preserve">پوهنتون توامیت‌ها را با پوهنتون‌ها و سایر ذینفعان بیرونی مطابق برنامه‌های علمی و نیازمندی‌های پوهنتون با در نظرداشت پالیسی نظام عقد، تطبیق و به‌طور مؤثر مدیریت نموده است. </t>
  </si>
  <si>
    <t>اسناد توامیت‌های علمی پوهنتون با پوهنتون‌ها و ذینفعان بیرونی (لیست تمام تفاهم‌نامه‌ها و توامیت‌های فعال).</t>
  </si>
  <si>
    <t xml:space="preserve">موجودیت مرکز تحقیقات مجهز پوهنتون (کمپیوترلب به تعداد اساتید مصروف به تحقیقات، وصل تمام کمیپوترها با انترنت، دست‌رسی به ژورنال‌های معتبر علمی مطابق به رشته‌ها و موجودیت قرارداد و یا عضویت دست‌رسی به ژورنال‌ها و دیتابیس‌ها). </t>
  </si>
  <si>
    <r>
      <t xml:space="preserve">فعالیت‌های تحقیق
</t>
    </r>
    <r>
      <rPr>
        <sz val="8"/>
        <rFont val="Bahij Zar"/>
        <family val="1"/>
      </rPr>
      <t>اعضای کادر علمی و محصلان پوهنتون در انجام تحقیقات علمی به شکل فعال سهیم بوده هم‌چنان اعضای کادر علمی پروژه‌های تحقیقات را نیز انجام دهند و اسناد آن مانند پروپوزل‌ها و قراردادهای انجام تحقیقات و دریافت حمایۀ مالی توسط ارگان‌های ذیربط موجود می‌باشد.</t>
    </r>
  </si>
  <si>
    <t>موجودیت اسناد رسمی‌که نشان دهد جایداد در قید مالکیت پوهنتون است (پوهنتون‌های که دارای جایداد قراردادی می‌باشند، در صورتی که مدت قرارداد، کمتر از 10 سال نباشد مستحق 20 فیصد نمره شاخص می‌شود).</t>
  </si>
  <si>
    <t>ریاست تضمین کیفیت و اعتباردهی</t>
  </si>
  <si>
    <t>مرحلۀ سوم اعتباردهی</t>
  </si>
  <si>
    <t>1400/11/11</t>
  </si>
  <si>
    <t>الی</t>
  </si>
  <si>
    <t>1400/11/12</t>
  </si>
  <si>
    <t>وزارت تحصیلات عالی</t>
  </si>
  <si>
    <t>واقع: ولایت x</t>
  </si>
  <si>
    <t xml:space="preserve">تاریخ  بازنگری: </t>
  </si>
  <si>
    <t xml:space="preserve">معینیت علمی </t>
  </si>
  <si>
    <t>رئیس پوهنتون</t>
  </si>
  <si>
    <t>معینیت علمی</t>
  </si>
  <si>
    <t>اسم پوهنتون درج گردد</t>
  </si>
  <si>
    <t>گزارش بازنگری</t>
  </si>
  <si>
    <t>موجودیت اسناد و شواهد که نشان دهد اعضای کادر علمی با تفکیک رشته‌ها هر سه سال یک مقاله در مجله‌های علمی معتبر بین‌المللی نشر نموده و مقاله نشر شده طی کنفرانس برای ادارات ذینفع ارایه گردیده است (در کنار اعضای کادر علمی در پوهنتون‌های خصوصی برای استادان قراردادی نیز حتمی است)</t>
  </si>
  <si>
    <t xml:space="preserve">در ساختار پلان استراتیژیک باید محورهای پلان استراتیژیک، اهداف استراتیژیک برای هر محور، استراتیژی‌ها، فعالیت‌های رسیدن به هراستراتیژی و شاخص‌های اندازگیری میزان موفقیت هراستراتیژی موجود باشد. </t>
  </si>
  <si>
    <t>پوهنځی دارای ساختار تشکیلاتی مناسب و تائید شده است.</t>
  </si>
  <si>
    <t>فهرست</t>
  </si>
  <si>
    <t>.........................................................................................................</t>
  </si>
  <si>
    <t xml:space="preserve">تائید شده جلسه مورخ ... شماره () بورد تضمین کیفیت و اعتباردهی </t>
  </si>
  <si>
    <t>فیصدی تعیین شده معیارهای اصلی</t>
  </si>
  <si>
    <t>فیصدی تعیین شده هر معیار برای مرحله سوم</t>
  </si>
  <si>
    <t xml:space="preserve">نمره معیارهای اصلی </t>
  </si>
  <si>
    <t>فیصدی حاصلۀ توسط پوهنتون</t>
  </si>
  <si>
    <t>نمره حاصلۀ توسط پوهنتون</t>
  </si>
  <si>
    <t>مجموع نمرات حاصله توسط پوهنتون</t>
  </si>
  <si>
    <t xml:space="preserve"> گزارش‌های ربعوار/سمستروار‌ هیأت نظارت (متشکل از اعضای کمیتۀ اصلی پلان استراتیژیک پوهنتون) از تطبیق پلان سالانه توسط شورای علمی پوهنتون تائید و جهت اجراآت به مراجع ذیربط ارسال گردیده است. </t>
  </si>
  <si>
    <t xml:space="preserve"> گزارش‌های ربعوار/سمستروار هیأت نظارت (متشکل از اعضای کمیتۀ فرعی پلان استراتیژیک پوهنځی‌ها) از تطبیق پلان سالانه توسط شورای علمی پوهنځی‌ها تائید و جهت اجراآت به مراجع ذیربط ارسال گردیده است. </t>
  </si>
  <si>
    <t>معاون تحقیقات</t>
  </si>
  <si>
    <r>
      <t xml:space="preserve">فوری: </t>
    </r>
    <r>
      <rPr>
        <sz val="10"/>
        <rFont val="Bahij Zar"/>
        <family val="1"/>
      </rPr>
      <t>پیشنهاد‌هایی که باید بطور عاجل تطبیق گردد؛</t>
    </r>
  </si>
  <si>
    <r>
      <t xml:space="preserve">متوسط: </t>
    </r>
    <r>
      <rPr>
        <sz val="10"/>
        <rFont val="Bahij Zar"/>
        <family val="1"/>
      </rPr>
      <t>پیشنهاد‌هایی که باید در 6 ماه آینده تطبیق گردد؛</t>
    </r>
  </si>
  <si>
    <t>تدویر برنامه‌های معرفی جدید الشمولان در سطح پوهنځی‌ها.</t>
  </si>
  <si>
    <t>اسم بازنگرها</t>
  </si>
  <si>
    <t>کمیته دعوت و ارشاد و رسیدگی به شکایات</t>
  </si>
  <si>
    <t>لیست اسناد‌های بازنگری شده در پوهنتون</t>
  </si>
  <si>
    <t xml:space="preserve">لیست کتب موجود در کتابخانه </t>
  </si>
  <si>
    <t>تعریفات</t>
  </si>
  <si>
    <t>مجموع فیصدی حاصله توسط پوهنتون</t>
  </si>
  <si>
    <t xml:space="preserve">پوهنتون دارای ساختار تشکیلاتی مناسب و تائید شده است. </t>
  </si>
  <si>
    <t>فیصدی تعیین شده هر معیار برای مرحله اول</t>
  </si>
  <si>
    <t>فیصدی تعیین شده هر معیار برای مرحله دوم</t>
  </si>
  <si>
    <t xml:space="preserve">چارچوب تائید شده جلسه مورخ 1403/09/04 شماره (30) بورد تضمین کیفیت و اعتباردهی 
و منظور شده حکم شماره 406 مورخ 1447/01/07 مقام وزارت تحصیلات عالی </t>
  </si>
  <si>
    <r>
      <t xml:space="preserve">اعضای کمیتۀ‌های فرعی: </t>
    </r>
    <r>
      <rPr>
        <sz val="10"/>
        <rFont val="Bahij Zar"/>
        <family val="1"/>
      </rPr>
      <t>عضویت نماینده هر رشته در کمیتۀ‌های فرعی پوهنځی‌های مربوطه الزامی است.</t>
    </r>
  </si>
  <si>
    <r>
      <t xml:space="preserve">اهدای نمرۀ شمارۀ (74) به پوهنتون‌های امارتی: </t>
    </r>
    <r>
      <rPr>
        <sz val="10"/>
        <rFont val="Bahij Zar"/>
        <family val="1"/>
      </rPr>
      <t xml:space="preserve">نمرۀ شمارۀ یاد شده به پوهنتون‌های امارتی بدون در نظر داشت خواسته آن اهدا گردد. </t>
    </r>
  </si>
  <si>
    <r>
      <t xml:space="preserve">اهدای نمرۀ شمارۀ (261) به پوهنتون‌های خصوصی: </t>
    </r>
    <r>
      <rPr>
        <sz val="10"/>
        <rFont val="Bahij Zar"/>
        <family val="1"/>
      </rPr>
      <t xml:space="preserve">نمرۀ شمارۀ یاد شده به پوهنتون‌های خصوصی بدون در نظر داشت خواسته آن اهدا گردد. </t>
    </r>
  </si>
  <si>
    <t xml:space="preserve">نرم افزار و سخت افزار </t>
  </si>
  <si>
    <t>محور تکنالوژی معلوماتی، تحقیقات علمی، کسب عواید، فعالیت‌های بین‌المللی و نقش پوهنتون در انکشاف جامعه به صورت واضح در پلان استراتیژیک تبارز داده شده است (اهداف، استراتیژی‌ها، فعالیت‌های عمده، شاخص موفقیت و پلان عملیاتی پنج‌ساله).</t>
  </si>
  <si>
    <t xml:space="preserve">  پلان عملیاتی پنج‌ساله برای پلان استراتیژیک در مطابقت به رهنمود به گونه‌یی ترتیب شده است که طی آن (حداقل فعالیت‌های عمده، شاخص موفقیت، مسئول و همکاران اجراء، زمان اجرا و نتایج متوقعه به صورت واضح  مشخص شده است).</t>
  </si>
  <si>
    <t>در تدوین و طی مراحل اصولی پلان استراتیژیک پوهنځی‌ها مشارکت بخش‌های مربوطه و مسؤلین وجود دارد.</t>
  </si>
  <si>
    <t xml:space="preserve">گزراش‌های ربعوار/سمستروار هیأت نظارت (متشکل از اعضای کمیتۀ فرعی پلان استراتیژیک پوهنځی‌ها) از تطبیق پلان سالانه توسط شورای علمی پوهنځی‌ها تائید و جهت اجراآت به رشته‌های مربوطه ارسال گردیده است. </t>
  </si>
  <si>
    <t>موجودیت شورای علمی پوهنځی‌ها (تقسیم اوقات تدویر جلسات عادی، کتاب ثبت صورت جلسات، اخبار و ارسال رسمی مصوبات جلسه به مراجع ذیربط و شواهد تطبیق یا پی‌گیری مصوبات).</t>
  </si>
  <si>
    <t>موجودیت شواهد که نشان دهنده تحقیقات انجام شده توسط اعضای کادر علمی مطابق اسناد تقنینی وزارت تحصیلات عالی باشند (لیست مقالات نشر شده در نشریه‌های معتبر ملی و بین‌المللی).</t>
  </si>
  <si>
    <t>اسناد و شواهد نشر مقالات علمی استادان با تفکیک رشته‌ها، رتبه علمی پوهنیار و پوهنمل یک مقاله و یک کنفرانس از مقاله نشر شده و پوهندوی، پوهنوال و پوهاند دو مقاله و دو کنفرانس از مقاله نشر شده. اما در پوهنتون‌های خصوصی هر استاد کادری و قراردادی باید یک مقاله و یک کنفرانس در سال در مجله‌های علمی داخلی نشر نموده  و ارایه می‌کنند.</t>
  </si>
  <si>
    <t xml:space="preserve">پوهنځی‌ها مهارت‌های فارغ‌التحصیلان را از طریق نظریات کارفرمایان و فارغان تشخیص نموده و اقدامات عملی را جهت ارتقای مهارت‌های محصلان انجام داده است. </t>
  </si>
  <si>
    <t xml:space="preserve">پوهنتون فیصدی معین از صنف‌ها و سمینارهال‌ها را طبق نیاز با سهولت‌های تکنالوژی معلوماتی مانند سیستم صوتی، LCD، Wi-Fi/LAN، مجهز نموده. </t>
  </si>
  <si>
    <t xml:space="preserve">فورم ارزشیابی پوهنتون‌ها در پروسۀ بازنگری مراحل اعتباردهی </t>
  </si>
  <si>
    <t>تعداد پوهنوال</t>
  </si>
  <si>
    <t>تعداد پوهاند</t>
  </si>
  <si>
    <t>تعداد پوهندوی</t>
  </si>
  <si>
    <t>تعداد پوهنمل</t>
  </si>
  <si>
    <t>تعداد پوهنیار</t>
  </si>
  <si>
    <t>نحوه نمره‌دهی چارچوب اعتباردهی در پروسه بازنگری و ارزیابی خودی</t>
  </si>
  <si>
    <r>
      <t xml:space="preserve">پلان‌گذاری استراتیژیک 
</t>
    </r>
    <r>
      <rPr>
        <sz val="8"/>
        <rFont val="Bahij Zar"/>
        <family val="1"/>
      </rPr>
      <t>پوهنتون، یک پروسۀ معیاری پلان‌گذاری استراتیژیک (5) ساله را در هماهنگی با وزارت تحصیلات عالی  به پیش می‌برد. پلان استراتیژیک پوهنتون، حد اقل دارای محورهای تکنالوژی معلوماتی، تحقیقات علمی، کسب عواید، فعالیت‌های بین‌المللی و نقش پوهنتون در جامعۀ افغانی و انکشاف می‌باشد.</t>
    </r>
  </si>
  <si>
    <t>سطح اولویت (فوری، متوسط، غیر فوری)</t>
  </si>
  <si>
    <r>
      <t xml:space="preserve">اصول اخلاقی، انصاف و عدالت
</t>
    </r>
    <r>
      <rPr>
        <sz val="8"/>
        <rFont val="Bahij Zar"/>
        <family val="1"/>
      </rPr>
      <t>پوهنتون مطابق به معیارهای رفتار اخلاقی، انصاف و عدالت عمل نموده، از فساد، واسطه و قوم‌پرستی جلوگیری می‌کند. هم‌چنان در تمامی بخش‌های کاری پوهنتون انصاف و عدالت نافذ می‌باشد‌، از تطبیق آن نظارت می‌گردد و موضوعات انظباطی مدیریت می‌شود.</t>
    </r>
  </si>
  <si>
    <t xml:space="preserve"> موجودیت کمیتۀ فعال آموزش الکترونیک سطح پوهنتون (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</si>
  <si>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تحقیق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</si>
  <si>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کمیتۀ امتحانات در سطح پوهنتون جهت نظارت از روند ارزیابی‌ها ایجاد گردیده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</si>
  <si>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کمیتۀ فعال ارتقای کیفیت به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</si>
  <si>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موجودیت کمیتۀ فعال پلان استراتیژیک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 کمیتۀ پلان استراتیژیک بعد از تدوین پلان استراتیژیک و تائید آن وظیفه نظارت از تطبیق پلان استراتیژیک  را به پیش می‌برد. </t>
  </si>
  <si>
    <t>موجودیت کمیتۀ فعال برای انجام فعالیت‌های دعوت و ارشاد و رسیدگی به شکایات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t>
  </si>
  <si>
    <t>موجودیت کمیتۀ فعال فرهنگی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و شواهد تطبیق یا پیگیری مصوبات کمیتۀ و گزارش مشرح تائید شدۀ فعالیت‌های انجام شده توسط کمیتۀ در مطابقت با پلان سالانه کمیتۀ).</t>
  </si>
  <si>
    <t>موجودیت کمیتۀ فعال برای انجام فعالیت‌های نظم و دسپلین در سطح پوهنتون (تائیدی اعضا و مسؤل کمیته از سوی شورای علمی پوهنتون که در آن عضویت نماینده هر پوهنځی الزامی می‌باشد، لایحۀ وظایف تائید شده،  پلان عملیاتی سالانه تائید شده، کتاب جلسات و ثبت صورت جلسات کمیتۀ، اخبار و ارسال رسمی مصوبات جلسه به مراجع ذیربط، شواهد تطبیق یا پیگیری مصوبات کمیتۀ و گزارش مشرح تائید شدۀ فعالیت‌های انجام شده توسط کمیتۀ در مطابقت با پلان سالانه کمیتۀ).</t>
  </si>
  <si>
    <t>موجودیت کمیتۀ فعال مالی به سطح پوهنتون (تائیدی اعضا و مسؤل کمیته از سوی شورای علمی پوهنتون که در آن عضویت نماینده هر پوهنځی الزامی می‌باشد، لایحۀ وظایف تائید شده،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</si>
  <si>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 xml:space="preserve"> موجودیت کمیتۀ فعال نصاب در سطح پوهنتون ( تائیدی اعضا و مسؤل کمیته از سوی شورای علمی پوهنتون که در آن عضویت نماینده هر پوهنځی الزامی می‌باشد، لایحۀ وظایف تائید شده {در لایحه وظایف کمیتۀ نصاب باید حد اقل موارد مانند: ارزیابی‎‌های مواد درسی در مطابقت به نصاب، بررسی انجام کارهای عملی به شکل درست، نظارت از تطبیق نصاب در جریان هر سمستر، طی مراحل تعدیل و تغییر مورد نیاز در نصاب، حصول اطمینان از موجودیت ظرفیت تطبیق برنامه و سایر موارد مرتبط به کمیتۀ درج گردیده باشد}،  پلان عملیاتی سالانۀ تائید شده، کتاب جلسات و ثبت صورت جلسات کمیتۀ، اخبار و ارسال رسمی مصوبات جلسه به مراجع ذیربط و شواهد تطبیق یا پیگیری مصوبات کمیتۀ و گزارش مشرح تائید شده فعالیت‌های انجام شده توسط کمیتۀ در مطابقت با پلان سالانه کمیتۀ)</t>
  </si>
  <si>
    <t>موجودیت گزارش مرور دوره‌یی هر برنامه که تمام بخش‌های آن به صورت واضح و با استفاده از ارقام دقیق تکمیل گردیده باشد.</t>
  </si>
  <si>
    <t>موجودیت کمره‌های امنیتی و سیستم ایمنی (حس‌گرهای دود، سیستم هشدار یا آلارم).</t>
  </si>
  <si>
    <t xml:space="preserve">موجودیت کمپیوترلب/کمیپوترلب‌ها به سطح پوهنتون یا سطوح پوهنځی‌ها حد اقل از نسل هفتم و به تعداد کافی (تناسب محصل-کمپیوتر برای سمسترهای اول و دوم تحصیلی) روش و شواهد استفاده از کمیپوترلب‌ها موجود باشد. </t>
  </si>
  <si>
    <t>اسناد و شواهد تقرر آمر و کارمندان آمریت تکنالوژی معلوماتی که افراد مسلکی باشند (درجه تحصیل، سال فراغت، تجربه کاری، آگاهی از لایحهٔ وظایف و پلان عملیاتی، آموزش‌های مسلکی)</t>
  </si>
  <si>
    <t>موجودیت تسهیلات معیاری و مجهز مورد نیاز با در نظرداشت نصاب‌های هر برنامهٔ علمی برای آموزش‌های عملی و انجام تحقیقات (لابراتوارها، ستدیوها، فارم‌ها، محاکم تمثیلی و غیره). لابراتوارها حد اقل باید تقاضا‌های عمومی مانند: موجودیت شخص مسلکی، میز و چوکی ستندرد، تجهیزات‌ لابرتواری مورد نیاز در مطابقت به رشته، مواد مورد نیاز لابرتوارها، رهنمود کارهای لابراتواری، فضای مناسب مطابق نیازمندی محصلان، احصائیه دقیق تجهیزات و مواد لابراتواری موجود، را برآورده سازند. (طور نمونه تجهیزات بعضی از لابراتوارها در ضمیمه شماره (2) موجود است)</t>
  </si>
  <si>
    <t>موجودیت دیدگاه و مأموریت پوهنتون که توسط کمیتۀ پلان استراتیژیک پوهنتون، شورای علمی پوهنتون و وزارت تحصیلات عالی تائید گردیده است (در صورت‌که ضم پلان استراتیژیک تائید گردیده باشد، تائید جداگانه آن نیاز نیست).</t>
  </si>
  <si>
    <t>دیدگاه و مأموریت پوهنځی‌ها باید توسط کمیتۀ پلان استراتیژیک  پوهنځی ترتیب و تائید شده و بعداً توسط شواری علمی پوهنځی و شورای علمی پوهنتون تائید شده باشد (در صورت‌که ضم پلان استراتیژیک تائید گردیده باشد، تائید جداگانه آن نیاز نیست).</t>
  </si>
  <si>
    <t>پوهنتون برای تمام برنامه‌های علمی لیسانس خویش رشته‌های مستقل را که زیر چتر یک پوهنځی مرتبط فعالیت می‌کنند ایجاد نموده. هم‌چنان برای پوهنتون‌های که پوهنځی طب معالجوی و ستوماتولوژی دارند رشته‌های کلینیک و پارا کلینیک ایجاد می‌نمایند.
پوهنتون‌هایی که می‌خواهند علاوه بر رشته‌های کلینیک و پاراکلینیک دیپارتنمت‌های دیگر ایجاد نمایند بر اساس (فیصله مورخ 1446/10/17 - 1404/01/26کمیسیون اختصاصی پوهنتون‌های خصوصی) رشته‌های ذیل را  می‌توانند ایجاد نمایند: 
حد اقل رشته‌های ایجاد شده برای برنامه‌ طب معالجوی
1. بسیک ساینس (بشمول بایو ساینس 4 رشته الزامی میباشد)1.1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فارمکلوژی و بایوفزیک)
2. کلینیکل ساینس 2.1. رشته داخله عمومی (داخله سمیولوژی، قلبی، تنفنسی، هیماتولوژی، نفرولوژی، هضمی، اندکرانیولوژی، داخله عمومی اطفال، انتانی و توبرکلوز، جلدی و زهروی، عقلی و عصبی) 2.2. رشته جراحی عمومی (جراحی اطفال، چشم، عاجل، بطنی، صدری، عصاب، یورولوژی، گوش و گلو، ارتوپیدی و تراوماتولوژی و نسائی ولادی) 3.2. رشته طب وقایوی و علوم اجتماعی (اساسات صحت عامه، تغذیه، علوم سلوکی، اپدیمیالوژی، صحت محیطی و وظیفوی، مدیریت صحت، احصائیه حیاتی، پالیسی، توکسیکولوژی، طب عدلی و اخلاق طبابت )
حد اقل رشته‌های ایجاد شده برای برنامه ستوماتولوژی 
نوت: در صورت‌که رشته‌های مشابه در پوهنتون وجود داشته باشد نیاز به ایجاد دوباره آن نیست.
1. بسیک ساینس (در صورت‌که پوهنځی‌های طب معالجوی و متمم طبی در پوهنتون نباشد رشته‌های ذیل الزامی است) 1.1 رشته اناتومی (اناتومی، هستالوژی، امبریالوژی) 1.2. رشته فزیو پتالوژی (فزیولوژی، پتالوژی، مایکروبیولوژی و پرازیتولوژی) 1.3. رشته بایو ساینس (بیولوژی، فزیک و کیمیا) 1.4 رشته بیوشمی (بیوشمی، جنتیک و بایوفزیک)
2. کلینیکل ساینس 2.1. رشته داخله (اندودنتکس، ستوماتولوژی اطفال، ترمیمی، مواد شناسی دندان، امراض دهن (اورل میدیسن)، داخله عمومی (قلبی، هضمی، تنفسی و نفرالوژی)، عقلی و عصبی، طب عدلی،  اخلاق طبابت، صحت عامه) 2.2. رشته جراحی (جراحی وجه و فک، اورتودنسی، پریدنتولوژی، پروستودنتیک، جراحی عمومی (بطن، صدر، عصاب، عاجل، جراحی اطفال عمومی، جراحی پلاستیک، چشم، گوش و گلو)</t>
  </si>
  <si>
    <t>موجودیت سند پالیسی برای تمامی برنامه‌های علمی پوهنتون (نتایج نیازسنجی که ضرورت ایجاد برنامه را تثبیت نماید، مشخصات برنامه، نصاب درسی، تبیین منابع فزیکی و شرح منابع بشری برای تطبیق برنامه).
برنامه‌های که قبلاً ایجاد شده و در هنگام ایجاد سند پالیسی برای برنامه ترتیب نشده در صورت‌که مرور دوره‌یی شده باشند سند پالیسی آن الزامی است در برنامه‌های مرور دوره‌یی نشده قبلی الزامی نیست.</t>
  </si>
  <si>
    <t>اسناد و شواهد موجودیت پلان ارتقا و ایجاد مهارت‌های محصلان توسط مرکز کاریابی بر اساس نیازسنجی انجام شده در بخش 8.3.1 جهت تشخیص مهارت‌های کاربردی محصلان (در صورت‌که در پلان مرکز کاریابی گنجانیده شده باشد نیاز به پلان جداگانه آن نیست)</t>
  </si>
  <si>
    <t xml:space="preserve"> موجودیت تسهیلات ورزشی مانند: تالار ورزشی و میدان‌های ورزشی در سطح پوهنتون و شواهد قابل دسترس بودن و استفاده از این تسهیلات (در صورت‌که پوهنتون‌های خصوصی قرار داد داشته باشند و قابل دسترس باشد نمره آن اهدا گردد).</t>
  </si>
  <si>
    <t>موجودیت دوکان و یا کافتریا در سطح پوهنتون.</t>
  </si>
  <si>
    <t>جدول‌ها</t>
  </si>
  <si>
    <t>ادارې</t>
  </si>
  <si>
    <t>دکتورا</t>
  </si>
  <si>
    <t>تعداد محصلان دکتورا</t>
  </si>
  <si>
    <t>اسناد و شواهد اعزام یا حمایت اعضای کادر علمی به بورسیه‌ها جهت کسب درجه تحصیلی ماستری و دکتورا بر اساس روش موجوده.</t>
  </si>
  <si>
    <t>درجه تحصیل که اعطا می‌گردد</t>
  </si>
  <si>
    <t>تعداد دکتور</t>
  </si>
  <si>
    <t>تعداد ماستر</t>
  </si>
  <si>
    <t>تعداد لیسانس</t>
  </si>
  <si>
    <t>ملاقات‌ها با بخش‌های اداری پوهنتون</t>
  </si>
  <si>
    <t>معاون امور علمی پوهنتون</t>
  </si>
  <si>
    <t>کمیته نصاب</t>
  </si>
  <si>
    <t xml:space="preserve">معاون امور محصلان </t>
  </si>
  <si>
    <t>مدیر محصلان</t>
  </si>
  <si>
    <t>اتاق و فعال بودن کمپیوترها</t>
  </si>
  <si>
    <t>امکانات، مدیریت، کتاب ثبت، مکاتیب و اجراات</t>
  </si>
  <si>
    <t xml:space="preserve">سهولت‌ها </t>
  </si>
  <si>
    <t xml:space="preserve">کتابخانه و اتاق‌های مطالعه گروپی </t>
  </si>
  <si>
    <t xml:space="preserve">صنف‌های درسی </t>
  </si>
  <si>
    <t>اتاق‌های مربوط اساتید</t>
  </si>
  <si>
    <t>امکانات فضا و نظافت</t>
  </si>
  <si>
    <t>پوهنتون دارای پالیسی مدون تحقیقات علمی می‌باشد که در ویب‌سایت پوهنتون به نشر رسیده و عملاً آن‌را تعقیب می‌نماید.</t>
  </si>
  <si>
    <t>قراردادهای انجام پروژه‌های تحقیقاتی موجود است و عملاً تطبیق می‌گردد</t>
  </si>
  <si>
    <t xml:space="preserve">موجودیت شواهدی که نشان دهد استادان فرصت کافی برای اشتراک در کارهای مسلکی غیر از تدریس ( مانند دخیل بودن در مشوره‌های مسلکی، عضویت در بورد یا کمیتۀهای مسلکی و غیره ) دارند و عملاً چنین فعالیت‌ها را انجام داده اند. </t>
  </si>
  <si>
    <t>پوهنتون دارای پالیسی‌ها مدون تائید شده برای ارزیابی فعالیت‌های استادان می باشد و می‌تواند نشان دهد که این پالیسی‌ها را عملاً به شکل دوامدار تطبیق می‌نماید. با توجه به معیارهای کیفی برای شان بازخورد ارایه می‌گردد.</t>
  </si>
  <si>
    <t>مجتمع فارغان پوهنځی‌ها موجود است و رشته‌ها عملاً از نظریات فارغان استفاده نموده است.</t>
  </si>
  <si>
    <t>موجودیت شواهدی‌که تثبیت نماید، مجتمع فارغان ایجاد گردیده و عملاً فعالیت نموده است. (روش برقراری ارتباط با فارغان، شواهد برقرارنمودن ارتباط با فارغان مانند: انجام مراوده‌ها یا برقراری مجالس حضوری).</t>
  </si>
  <si>
    <t xml:space="preserve">اعضای کادر علمی پوهنځی‌ها جهت ارتقای ظرفیت در بخش تحقیقات به ورکشاپ‌ها، کنفرانس‌ها و سمینارها اعزام/اشتراک نموده اند. </t>
  </si>
  <si>
    <t>خلاصه روش‌های پسندیده</t>
  </si>
  <si>
    <t xml:space="preserve"> تعداد اعضای کادر علمی استخدام شده که برای برقراری ارتباط با محصلان، نظارت کارهای آموزشی آن‌ها، کنترول، اداره و مدیریت هر برنامه کافی باشد.</t>
  </si>
  <si>
    <t>معرفی کوتاه پوهنتون</t>
  </si>
  <si>
    <t>تعداد کارمندان اداری با تفکیک درجه تحصیل</t>
  </si>
  <si>
    <t>تمام استخدام کارمندان بر اساس حجم کاری و پالیسی ارتقای ظرفیت بر اساس شفافیت و مهارت اصولاً انجام گردیده است.</t>
  </si>
  <si>
    <t>اسم، تخلص، رتبه علمی، درجه تحصیل و نقش اشتراک کننده‌گان</t>
  </si>
  <si>
    <t>دیدار با هیأت ارشد اداری</t>
  </si>
  <si>
    <t>پوهنځی‌ها ... </t>
  </si>
  <si>
    <t>امکانات، کتاب جلسات و فعالیت های انجام یافته</t>
  </si>
  <si>
    <t>مدیریت کتابخانه، کمپیوترها ، رهنمودها، کتاب تثبت مراجع کننده‌گان و  نظافت</t>
  </si>
  <si>
    <t>امکانات، سهولت‌های تسخین و تهویه</t>
  </si>
  <si>
    <t>لیست اسنادهای بازنگری شده در پوهنتون</t>
  </si>
  <si>
    <t>جواز فعالیت به سطح پوهنتون، پوهنځی‌ها و جواز فعالیت هر برنامه</t>
  </si>
  <si>
    <t xml:space="preserve">قرارداد تعمیر کرایی </t>
  </si>
  <si>
    <t xml:space="preserve">تفاهم‌نامه‌های همکاری </t>
  </si>
  <si>
    <t xml:space="preserve">گزارش فعالیت‌های علمی و تحقیقی </t>
  </si>
  <si>
    <t xml:space="preserve">لکچرنوت‌های درسی </t>
  </si>
  <si>
    <t xml:space="preserve">کتابخانه، کمپیوتر لب، صنوف درسی، بخش امنیتی، دوکان و وسایط ترانسپورتی </t>
  </si>
  <si>
    <t xml:space="preserve">تعداد اعضای کادر علمی با تفکیک رتبه علمی </t>
  </si>
  <si>
    <t xml:space="preserve">تعداد مجموعی اعضای کادر علمی </t>
  </si>
  <si>
    <t>تعداد مجموعی اعضای کادر علمی</t>
  </si>
  <si>
    <t>تعداد اعضای کادر علمی با تفکیک درجه تحصیل</t>
  </si>
  <si>
    <t>رشته‌های‌که در پوهنتون تدریس می‌شود</t>
  </si>
  <si>
    <t>موجودیت گزارش‌های کاری رهبری (رئیس، معاونین، روئسای پوهنځی‌ها) پوهنتون و شواهد ارایه آن‌ها در شورای علمی پوهنتون در مطابقت با پلان‌های کاری آن‌ها (در پوهنتونهای خصوصی گزارش‌های کاری روئسای پوهنځی‌ها توسط معاون امور علمی پوهنتون توحید و در جلسه شورای علمی پوهنتون ارایه می‌گردد).</t>
  </si>
  <si>
    <t>سند ارزیابی سالانۀ روئسای پوهنځی‌ها پوهنتون توسط معاون امور علمی پوهنتون.</t>
  </si>
  <si>
    <t xml:space="preserve">اسناد و شواهد عضویت معاون امور علمی پوهنتون در کمیتۀ ارتقای کیفیت پوهنتون و سعی آن در حل چالش‌های موجود در قبال تطبیق معیارهای تضمین کیفیت و اعتباردهی. </t>
  </si>
  <si>
    <t xml:space="preserve"> موجودیت کمیتۀ محصلان در سطح پوهنتون که معاون امور محصلان در راس آن قرار دارد و عضویت نماینده هر پوهنځی هم الزامی است (لایحهٔ وظایف، کتاب ثبت جلسات).</t>
  </si>
  <si>
    <t>معاون  امور مالی و اداری</t>
  </si>
  <si>
    <t>معاون  امور مالی و اداری مسؤلیت مدیریت بودجه سالانه را به عهده دارد و گزارشات ربعوار را به شورای علمی پوهنتون ارایه می‌نماید.</t>
  </si>
  <si>
    <t>اسناد و شواهد گزارش ربعوار مصرف بودجه و ارایۀ آن در جلسۀ شورای علمی پوهنتون توسط معاون  امور مالی و اداری (این گزارش باید طوری ترتیب گردد که مصرف بودجه را به شکل مؤثر در تمام بخش‌ها مطابق سند بودجه و پلان‌های عملیاتی سالانه با درنظر داشت منابع مالی در دسترس به شکل واضح نشان دهد).</t>
  </si>
  <si>
    <t>تاریخ تأسیس پوهنتون</t>
  </si>
  <si>
    <t>شواهد تشویق محصلان ممتاز</t>
  </si>
  <si>
    <r>
      <t xml:space="preserve"> دیدگاه و مأموریت 
</t>
    </r>
    <r>
      <rPr>
        <sz val="8"/>
        <rFont val="Bahij Zar"/>
        <family val="1"/>
      </rPr>
      <t>دیدگاه و مأموریت پوهنتون به عنوان بخش اساسی پلان استراتیژیک به صورت (واضح، جامع/ معیاری) و مناسب برای پوهنتون ترتیب، اولویت‌های پوهنتون را تشخیص  و اصولاًً طی مراحل گردیده است.</t>
    </r>
  </si>
  <si>
    <r>
      <t>معیار اصلی شمارۀ (5): برنامه‌های علمی:</t>
    </r>
    <r>
      <rPr>
        <sz val="8"/>
        <rFont val="Bahij Zar"/>
        <family val="1"/>
      </rPr>
      <t xml:space="preserve"> برنامه‌های علمی با مأموریت پوهنتون مطابقت دارد و غرض کسب اطمینان از بهبود دوامدار به طور منظم مرور می‌شوند. </t>
    </r>
  </si>
  <si>
    <r>
      <rPr>
        <b/>
        <sz val="8"/>
        <rFont val="Bahij Zar"/>
        <family val="1"/>
      </rPr>
      <t>زیربنا، امکانات و پالیسی‌ها</t>
    </r>
    <r>
      <rPr>
        <sz val="8"/>
        <rFont val="Bahij Zar"/>
        <family val="1"/>
      </rPr>
      <t xml:space="preserve">
امکانات تحقیقاتی پوهنتون به طور دوام دار در صورت ضرورت تجدید می‌‌شود و پوهنتون دارای پالیسی واضح و روشن برای ارتقا و بهبود تحقیقات می‌باشد که در ویب‌سایت به نشر رسیده و عملاً تطبیق می‌گردد.</t>
    </r>
  </si>
  <si>
    <r>
      <t>معیار اصلی شمارۀ (1): دیدگاه، مأموریت و پلان گذاری استراتیژیک:</t>
    </r>
    <r>
      <rPr>
        <sz val="8"/>
        <rFont val="Bahij Zar"/>
        <family val="1"/>
      </rPr>
      <t xml:space="preserve"> پوهنتون دارای دیدگاه، مأموریت و پلان استراتیژیک واضح می‌باشد که برای تمام شرکای کاری قابل فهم بوده و این پلان اساسات تصمیم گیری و تخصیص منابع را برای پوهنتون فراهم می‌کند.</t>
    </r>
  </si>
  <si>
    <r>
      <t xml:space="preserve">حمایت
</t>
    </r>
    <r>
      <rPr>
        <sz val="8"/>
        <rFont val="Bahij Zar"/>
        <family val="1"/>
      </rPr>
      <t xml:space="preserve">پوهنتون بودجۀ مشخص اولیه را برای انجام تحقیقات برای اعضای کادر علمی خویش در نظر می‌گیرد و این بودجه عملاً به مصرف می‌رسد و اسناد استفاده عملی از این بودجه توسط استادان برنامه موجود می‌باشد. هم‌چنان محقیقین مورد تشویق و ترغیب قرار می‌گیرد.
</t>
    </r>
  </si>
  <si>
    <r>
      <t xml:space="preserve">معیار اصلی شمارۀ (7) استادان و کارمندان: </t>
    </r>
    <r>
      <rPr>
        <sz val="8"/>
        <rFont val="Bahij Zar"/>
        <family val="1"/>
      </rPr>
      <t xml:space="preserve">پوهنتون اعضای کادر علمی و کارمندان خویش را مقرر، مدیریت و انکشاف داده تا اطمینان حاصل نماید که قادر برای رسیدن به مأموریت و اهداف استراتیژیک خویش می‌باشد. </t>
    </r>
  </si>
  <si>
    <r>
      <t xml:space="preserve">معیار اصلی شمارۀ (10) کتابخانه و منابع معلوماتی: </t>
    </r>
    <r>
      <rPr>
        <sz val="8"/>
        <rFont val="Bahij Zar"/>
        <family val="1"/>
      </rPr>
      <t>پوهنتون زمینهٔ دست‌رسی به کتابخانه و منابع معلوماتی کافی با خدمات مناسب را با در نظرداشت نیازهای برنامه‌های علمی و تحقیقی خویش برای اعضای کادر علمی و محصلان مساعد می‌سازد.</t>
    </r>
  </si>
  <si>
    <r>
      <t xml:space="preserve">معیار اصلی شمارۀ (11) زیربنا، تسهیلات تدریسی و تکنالوژی معلوماتی: </t>
    </r>
    <r>
      <rPr>
        <sz val="8"/>
        <rFont val="Bahij Zar"/>
        <family val="1"/>
      </rPr>
      <t xml:space="preserve">پوهنتون اطمینان می‌دهد که تسیهلات، منابع فزیکی آن برای برآورده ساختن نیازهای برنامه‌های علمی آن، ارایه خدمات حمایوی و سایر فعالیت‌های مرتبط به مأموریت و اهداف استراتیژیک پوهنتون کافی، مناسب و مصؤن بوده و به‌طور معیاری از آن‌ها حفظ و مراقبت می‌گردد. </t>
    </r>
  </si>
  <si>
    <t>تعداد نامزد پوهنیار</t>
  </si>
  <si>
    <t>مسائل که نیاز مند توجه است (بطور مثال: مسائل امنیتی، قطع برق، نبود انترنت و غیره)</t>
  </si>
  <si>
    <t>سهم گیری اعضای کادر علمی و محصلان در بلند بردن سطح آگاهی‌ جامعه در مسائل تخصصی</t>
  </si>
  <si>
    <t>رشته‌ها برای محصلان خویش در مورد نصاب و مسائل مربوط به‌مسلک توسط استادان رهنمای صنوف مشوره‌های لازم می‌دهد.</t>
  </si>
  <si>
    <t xml:space="preserve">اسناد و شواهد تدویر برنامه‌های شرح معیارهای اعتباردهی، کنفرانس‌ها و ورکشاپ‌ها در مورد مسائل شامل چارچوب تضمین کیفیت و اعتباردهی (روند نظارت سالانه، مرور دوره‌یی برنامه‌های علمی و غیره) برای اعضای کادر علمی، کارمندان و محصلان به سطح پوهنتون. </t>
  </si>
  <si>
    <t>اسناد و شواهد تدویربرنامه‌های شرح معیارهای اعتباردهی، کنفرانس‌ها و ورکشاپ‌ها در مورد مسائل شامل چارچوب تضمین کیفیت و اعتباردهی (روند نظارت سالانه، مروردوره‌یی برنامه‌های علمی و غیره) برای اعضای کادر علمی، کارمندان و محصلان به سطح پوهنځی‌ها (در صورت‌که پوهنتون ساختار کلان نداشته باشد شواهد سطح پوهنتون کافی است)</t>
  </si>
  <si>
    <t>نمایندگان صنوف/پوهنځی</t>
  </si>
  <si>
    <t>فضا، امکانات شنیدنی و دیدنی</t>
  </si>
  <si>
    <t>آشپزخانه</t>
  </si>
  <si>
    <t>تجهیزات، مواد مورد ضرورت لابراتوارها، رهنمودهای اجرای آزمایشات، تهویه، مصؤنیت ساحه کار، امکانات و زمینه‌های کار تدریسی و عملی</t>
  </si>
  <si>
    <t xml:space="preserve"> امکانات، رهنمودها، کتاب تطبیقات، حاضری، نظافت و مصؤنیت</t>
  </si>
  <si>
    <t>مدیریت کتابخانه، موجودیت کتاب‌ها در رشته‌های مختلفه و تنظیم آن‌ها، کمپیوترها ، رهنمودها، کتاب تثبت مراجع کننده‌گان،  نظافت و مصؤنیت</t>
  </si>
  <si>
    <t>مصؤنیت و نوع خدمات</t>
  </si>
  <si>
    <t>موجودیت  لایحۀ وظایف و پلان‌های کاری در مطابقت به لایحۀ وظایف کارمندان تخنیکی.</t>
  </si>
  <si>
    <t xml:space="preserve">آمریت اعتباردهی نهادهای تحصیلات عالی </t>
  </si>
  <si>
    <t>آمریت اعتباردهی نهادهای تحصیلات عالی</t>
  </si>
  <si>
    <t>مرحله اول: پوهنتون علاوه بر اخذ فیصدی تعیین شده مجموعی معیارها که %65 است باید فیصدی تعیین شده هر معیار را نیز ذیلاً کسب نماید</t>
  </si>
  <si>
    <t>مرحله دوم: پوهنتون علاوه بر اخذ فیصدی تعیین شده مجموعی معیارها که %75 است باید فیصدی تعیین شده هر معیار را نیز ذیلاً کسب نماید</t>
  </si>
  <si>
    <t>مرحله سوم: پوهنتون علاوه بر اخذ فیصدی تعیین شده مجموعی معیارها که %85 است باید فیصدی تعیین شده هر معیار را نیز ذیلاً کسب نماید</t>
  </si>
  <si>
    <t>دیپارتمنت</t>
  </si>
  <si>
    <t>موجودیت کتابخانهٔ مرکزی در سطح پوهنتون که حد اقل تقاضاهای ذیل را برآورده بسازد:
1. فضای مطالعه در آن گنجایش همزمان حد اقل %4 محصلان برحال را داشته باشد؛
2. موجودیت اتاق‌های مناسب (داشتن میز، چوکی و LCD) برای مطالعات گروپی؛
3. تمام فضای کتابخانه باید دارای تنویر و تهویه مناسب باشد؛
4. در کتابخانه باید فضای کافی برای تعداد کتب در حال افزایش، فضای کاری برای کارمندان کتابخانه، محل ذخیره کتب، دفتر آمریت/مدیریت کتابخانه باشد؛
5. کتاب‌های فزیکی و الکترونیکی در مطابقت با اصول شریعت و پالیسی نظام باشد.</t>
  </si>
  <si>
    <r>
      <t xml:space="preserve">خدمات و حمایهٔ محصلان
</t>
    </r>
    <r>
      <rPr>
        <sz val="8"/>
        <rFont val="Bahij Zar"/>
        <family val="1"/>
      </rPr>
      <t xml:space="preserve">پوهنتون غرض حمایهٔ محصلان برنامه‌های مناسب را دایر، خدمات مناسب را ارایه و فعالیت‌های مناسب را انجام می‌دهد. هم‌چنان برای محصلان در مورد نصاب و مسائل مربوط به مسلک، مشوره داده می‌شود. برعلاوه هر رشته فارغ‌دهنده مجتمع فارغان (alumni) را ایجاد نموده است.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</si>
</sst>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00"/>
  </numFmts>
  <fonts count="18" x14ac:knownFonts="1">
    <font>
      <sz val="11"/>
      <color theme="1"/>
      <name val="Calibri"/>
      <family val="2"/>
      <scheme val="minor"/>
    </font>
    <font>
      <sz val="11"/>
      <color theme="1"/>
      <name val="Calibri"/>
      <family val="2"/>
      <scheme val="minor"/>
    </font>
    <font>
      <sz val="8"/>
      <name val="Bahij Zar"/>
      <family val="1"/>
    </font>
    <font>
      <sz val="8"/>
      <name val="Bahij Jalal"/>
      <family val="1"/>
    </font>
    <font>
      <b/>
      <sz val="8"/>
      <name val="Bahij Zar"/>
      <family val="1"/>
    </font>
    <font>
      <b/>
      <sz val="10"/>
      <name val="Bahij Zar"/>
      <family val="1"/>
    </font>
    <font>
      <sz val="10"/>
      <name val="Bahij Zar"/>
      <family val="1"/>
    </font>
    <font>
      <b/>
      <sz val="12"/>
      <name val="Bahij Zar"/>
      <family val="1"/>
    </font>
    <font>
      <b/>
      <sz val="9"/>
      <name val="Bahij Zar"/>
      <family val="1"/>
    </font>
    <font>
      <b/>
      <sz val="14"/>
      <color theme="1"/>
      <name val="Bahij Zar"/>
      <family val="1"/>
    </font>
    <font>
      <b/>
      <sz val="11"/>
      <color theme="1"/>
      <name val="Bahij Zar"/>
      <family val="1"/>
    </font>
    <font>
      <sz val="11"/>
      <color theme="1"/>
      <name val="Bahij Zar"/>
      <family val="1"/>
    </font>
    <font>
      <b/>
      <sz val="12"/>
      <color theme="1"/>
      <name val="Bahij Zar"/>
      <family val="1"/>
    </font>
    <font>
      <b/>
      <sz val="22"/>
      <color theme="1"/>
      <name val="Bahij Zar"/>
      <family val="1"/>
    </font>
    <font>
      <b/>
      <sz val="16"/>
      <color theme="1"/>
      <name val="Bahij Zar"/>
      <family val="1"/>
    </font>
    <font>
      <sz val="14"/>
      <color theme="1"/>
      <name val="Bahij Zar"/>
      <family val="1"/>
    </font>
    <font>
      <sz val="8"/>
      <color theme="0"/>
      <name val="Bahij Zar"/>
      <family val="1"/>
    </font>
    <font>
      <sz val="10"/>
      <color theme="0"/>
      <name val="Bahij Zar"/>
      <family val="1"/>
    </font>
  </fonts>
  <fills count="2">
    <fill>
      <patternFill patternType="none"/>
    </fill>
    <fill>
      <patternFill patternType="gray125"/>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style="thin">
        <color indexed="64"/>
      </right>
      <top/>
      <bottom/>
      <diagonal/>
    </border>
    <border>
      <left/>
      <right style="thin">
        <color indexed="64"/>
      </right>
      <top style="thin">
        <color indexed="64"/>
      </top>
      <bottom/>
      <diagonal/>
    </border>
    <border>
      <left/>
      <right/>
      <top/>
      <bottom style="medium">
        <color indexed="64"/>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s>
  <cellStyleXfs count="2">
    <xf numFmtId="0" fontId="0" fillId="0" borderId="0"/>
    <xf numFmtId="9" fontId="1" fillId="0" borderId="0" applyFont="0" applyFill="0" applyBorder="0" applyAlignment="0" applyProtection="0"/>
  </cellStyleXfs>
  <cellXfs count="490">
    <xf numFmtId="0" fontId="0" fillId="0" borderId="0" xfId="0"/>
    <xf numFmtId="10" fontId="2" fillId="0" borderId="11" xfId="1" applyNumberFormat="1" applyFont="1" applyFill="1" applyBorder="1" applyAlignment="1" applyProtection="1">
      <alignment horizontal="center" vertical="center"/>
    </xf>
    <xf numFmtId="10" fontId="4" fillId="0" borderId="14" xfId="1" applyNumberFormat="1" applyFont="1" applyFill="1" applyBorder="1" applyAlignment="1" applyProtection="1">
      <alignment horizontal="center" vertical="center"/>
    </xf>
    <xf numFmtId="2" fontId="4" fillId="0" borderId="12" xfId="0" applyNumberFormat="1" applyFont="1" applyFill="1" applyBorder="1" applyAlignment="1" applyProtection="1">
      <alignment horizontal="center" vertical="center"/>
    </xf>
    <xf numFmtId="0" fontId="2" fillId="0" borderId="25" xfId="0" applyFont="1" applyFill="1" applyBorder="1" applyAlignment="1" applyProtection="1">
      <alignment horizontal="right" vertical="center" wrapText="1"/>
    </xf>
    <xf numFmtId="10" fontId="2" fillId="0" borderId="11" xfId="1" applyNumberFormat="1" applyFont="1" applyFill="1" applyBorder="1" applyAlignment="1" applyProtection="1">
      <alignment horizontal="center" vertical="center" wrapText="1"/>
    </xf>
    <xf numFmtId="0" fontId="2" fillId="0" borderId="0" xfId="0" applyFont="1" applyFill="1" applyProtection="1"/>
    <xf numFmtId="0" fontId="2"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protection locked="0"/>
    </xf>
    <xf numFmtId="0" fontId="2" fillId="0" borderId="0" xfId="0" applyFont="1" applyFill="1" applyBorder="1" applyProtection="1">
      <protection locked="0"/>
    </xf>
    <xf numFmtId="0" fontId="5" fillId="0" borderId="0" xfId="0" applyFont="1" applyFill="1" applyBorder="1" applyAlignment="1" applyProtection="1"/>
    <xf numFmtId="0" fontId="2" fillId="0" borderId="0" xfId="0" applyFont="1" applyFill="1" applyBorder="1" applyProtection="1"/>
    <xf numFmtId="10" fontId="3" fillId="0" borderId="11" xfId="1" applyNumberFormat="1" applyFont="1" applyFill="1" applyBorder="1" applyAlignment="1" applyProtection="1">
      <alignment horizontal="center" vertical="center" wrapText="1"/>
    </xf>
    <xf numFmtId="10" fontId="4" fillId="0" borderId="14"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wrapText="1"/>
    </xf>
    <xf numFmtId="0" fontId="6" fillId="0" borderId="0" xfId="0" applyFont="1" applyFill="1" applyBorder="1" applyProtection="1">
      <protection locked="0"/>
    </xf>
    <xf numFmtId="0" fontId="6" fillId="0" borderId="0"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center" wrapText="1"/>
      <protection locked="0"/>
    </xf>
    <xf numFmtId="0" fontId="2" fillId="0" borderId="0" xfId="0" applyFont="1" applyFill="1" applyProtection="1">
      <protection locked="0"/>
    </xf>
    <xf numFmtId="0" fontId="5" fillId="0" borderId="12"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protection locked="0"/>
    </xf>
    <xf numFmtId="0" fontId="6" fillId="0" borderId="0" xfId="0" applyFont="1" applyFill="1" applyBorder="1" applyAlignment="1" applyProtection="1">
      <alignment horizontal="right" vertical="center" wrapText="1"/>
      <protection locked="0"/>
    </xf>
    <xf numFmtId="0" fontId="6" fillId="0" borderId="0" xfId="0" applyFont="1" applyFill="1" applyBorder="1" applyAlignment="1" applyProtection="1">
      <alignment vertical="center" wrapText="1"/>
      <protection locked="0"/>
    </xf>
    <xf numFmtId="0" fontId="6" fillId="0" borderId="1" xfId="0" applyFont="1" applyFill="1" applyBorder="1" applyAlignment="1" applyProtection="1">
      <alignment horizontal="right"/>
      <protection locked="0"/>
    </xf>
    <xf numFmtId="0" fontId="4" fillId="0" borderId="27" xfId="0" applyFont="1" applyFill="1" applyBorder="1" applyAlignment="1" applyProtection="1">
      <alignment horizontal="center" vertical="center"/>
    </xf>
    <xf numFmtId="0" fontId="4" fillId="0" borderId="28" xfId="0" applyFont="1" applyFill="1" applyBorder="1" applyAlignment="1" applyProtection="1">
      <alignment horizontal="center" vertical="center"/>
    </xf>
    <xf numFmtId="0" fontId="2" fillId="0" borderId="0" xfId="0" applyFont="1" applyFill="1" applyBorder="1" applyAlignment="1" applyProtection="1">
      <alignment horizontal="center" vertical="center" wrapText="1"/>
      <protection locked="0"/>
    </xf>
    <xf numFmtId="0" fontId="2" fillId="0" borderId="10" xfId="0" applyFont="1" applyFill="1" applyBorder="1" applyAlignment="1" applyProtection="1">
      <alignment horizontal="center" vertical="center"/>
      <protection locked="0"/>
    </xf>
    <xf numFmtId="0" fontId="2" fillId="0" borderId="12" xfId="0" applyFont="1" applyFill="1" applyBorder="1" applyAlignment="1" applyProtection="1">
      <alignment horizontal="center" vertical="center"/>
      <protection locked="0"/>
    </xf>
    <xf numFmtId="0" fontId="4" fillId="0" borderId="27" xfId="0" applyFont="1" applyFill="1" applyBorder="1" applyAlignment="1" applyProtection="1">
      <alignment horizontal="center" vertical="center" wrapText="1"/>
    </xf>
    <xf numFmtId="0" fontId="4" fillId="0" borderId="28" xfId="0" applyFont="1" applyFill="1" applyBorder="1" applyAlignment="1" applyProtection="1">
      <alignment horizontal="center" vertical="center" wrapText="1"/>
    </xf>
    <xf numFmtId="0" fontId="2" fillId="0" borderId="0" xfId="0" applyFont="1" applyFill="1" applyBorder="1" applyAlignment="1" applyProtection="1">
      <alignment vertical="center" wrapText="1"/>
      <protection locked="0"/>
    </xf>
    <xf numFmtId="0" fontId="2" fillId="0" borderId="10" xfId="0" applyFont="1" applyFill="1" applyBorder="1" applyAlignment="1" applyProtection="1">
      <alignment horizontal="center" vertical="center" wrapText="1"/>
      <protection locked="0"/>
    </xf>
    <xf numFmtId="0" fontId="2" fillId="0" borderId="11" xfId="0" applyFont="1" applyFill="1" applyBorder="1" applyAlignment="1" applyProtection="1">
      <alignment horizontal="center" vertical="center" wrapText="1"/>
      <protection locked="0"/>
    </xf>
    <xf numFmtId="0" fontId="2" fillId="0" borderId="12" xfId="0" applyFont="1" applyFill="1" applyBorder="1" applyAlignment="1" applyProtection="1">
      <alignment horizontal="center" vertical="center" wrapText="1"/>
      <protection locked="0"/>
    </xf>
    <xf numFmtId="0" fontId="2" fillId="0" borderId="14" xfId="0" applyFont="1" applyFill="1" applyBorder="1" applyAlignment="1" applyProtection="1">
      <alignment horizontal="center" vertical="center" wrapText="1"/>
      <protection locked="0"/>
    </xf>
    <xf numFmtId="2" fontId="2" fillId="0" borderId="10" xfId="0" applyNumberFormat="1" applyFont="1" applyFill="1" applyBorder="1" applyAlignment="1" applyProtection="1">
      <alignment horizontal="center" vertical="center"/>
      <protection locked="0"/>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right" vertical="top" wrapText="1"/>
      <protection locked="0"/>
    </xf>
    <xf numFmtId="0" fontId="2" fillId="0" borderId="0" xfId="0" applyFont="1" applyFill="1" applyBorder="1" applyAlignment="1" applyProtection="1">
      <alignment horizontal="center" vertical="top" wrapText="1"/>
      <protection locked="0"/>
    </xf>
    <xf numFmtId="2" fontId="2" fillId="0" borderId="10" xfId="0" applyNumberFormat="1" applyFont="1" applyFill="1" applyBorder="1" applyAlignment="1" applyProtection="1">
      <alignment horizontal="center" vertical="center" wrapText="1"/>
      <protection locked="0"/>
    </xf>
    <xf numFmtId="2" fontId="2" fillId="0" borderId="12" xfId="0" applyNumberFormat="1"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9" fontId="2" fillId="0" borderId="14" xfId="0"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vertical="center"/>
      <protection locked="0"/>
    </xf>
    <xf numFmtId="10" fontId="4" fillId="0" borderId="14" xfId="0" applyNumberFormat="1" applyFont="1" applyFill="1" applyBorder="1" applyAlignment="1" applyProtection="1">
      <alignment horizontal="center" vertical="center"/>
    </xf>
    <xf numFmtId="10" fontId="4" fillId="0" borderId="14"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wrapText="1"/>
    </xf>
    <xf numFmtId="10" fontId="2" fillId="0" borderId="0" xfId="1" applyNumberFormat="1" applyFont="1" applyFill="1" applyBorder="1" applyAlignment="1" applyProtection="1">
      <alignment horizontal="center" vertical="center" wrapText="1"/>
      <protection locked="0"/>
    </xf>
    <xf numFmtId="0" fontId="2" fillId="0" borderId="0" xfId="0" applyFont="1" applyFill="1" applyBorder="1" applyAlignment="1" applyProtection="1">
      <alignment horizontal="center" wrapText="1"/>
      <protection locked="0"/>
    </xf>
    <xf numFmtId="0" fontId="2" fillId="0" borderId="0" xfId="0" applyFont="1" applyFill="1" applyAlignment="1" applyProtection="1">
      <alignment horizontal="center"/>
    </xf>
    <xf numFmtId="0" fontId="2" fillId="0" borderId="1" xfId="0" applyFont="1" applyFill="1" applyBorder="1" applyAlignment="1" applyProtection="1">
      <alignment horizontal="right" vertical="center" wrapText="1" readingOrder="2"/>
    </xf>
    <xf numFmtId="0" fontId="2" fillId="0" borderId="0" xfId="0" applyFont="1" applyFill="1" applyBorder="1" applyAlignment="1" applyProtection="1"/>
    <xf numFmtId="2" fontId="2" fillId="0" borderId="0" xfId="0" applyNumberFormat="1" applyFont="1" applyFill="1" applyBorder="1" applyAlignment="1" applyProtection="1">
      <alignment horizontal="right" vertical="center" wrapText="1"/>
      <protection locked="0"/>
    </xf>
    <xf numFmtId="0" fontId="4" fillId="0" borderId="0" xfId="0" applyFont="1" applyFill="1" applyProtection="1">
      <protection locked="0"/>
    </xf>
    <xf numFmtId="2" fontId="4" fillId="0" borderId="54" xfId="0" applyNumberFormat="1" applyFont="1" applyFill="1" applyBorder="1" applyAlignment="1" applyProtection="1">
      <alignment horizontal="center" vertical="center"/>
    </xf>
    <xf numFmtId="0" fontId="2" fillId="0" borderId="12" xfId="0" applyFont="1" applyFill="1" applyBorder="1" applyAlignment="1" applyProtection="1">
      <alignment wrapText="1"/>
      <protection locked="0"/>
    </xf>
    <xf numFmtId="2" fontId="2" fillId="0" borderId="14" xfId="0" applyNumberFormat="1" applyFont="1" applyFill="1" applyBorder="1" applyAlignment="1" applyProtection="1">
      <alignment horizontal="center" vertical="center" wrapText="1"/>
      <protection locked="0"/>
    </xf>
    <xf numFmtId="9" fontId="2" fillId="0" borderId="14" xfId="1" applyFont="1" applyFill="1" applyBorder="1" applyAlignment="1" applyProtection="1">
      <alignment horizontal="center" vertical="center" wrapText="1"/>
      <protection locked="0"/>
    </xf>
    <xf numFmtId="0" fontId="2" fillId="0" borderId="0" xfId="0" applyFont="1" applyFill="1" applyBorder="1" applyAlignment="1" applyProtection="1">
      <alignment horizontal="right" vertical="center" wrapText="1"/>
      <protection locked="0"/>
    </xf>
    <xf numFmtId="0" fontId="2" fillId="0" borderId="8" xfId="0" applyFont="1" applyFill="1" applyBorder="1" applyAlignment="1" applyProtection="1">
      <alignment horizontal="center" vertical="center"/>
    </xf>
    <xf numFmtId="0" fontId="2" fillId="0" borderId="17" xfId="0" applyFont="1" applyFill="1" applyBorder="1" applyAlignment="1" applyProtection="1">
      <alignment horizontal="center" vertical="center"/>
    </xf>
    <xf numFmtId="0" fontId="2" fillId="0" borderId="1" xfId="0" applyFont="1" applyFill="1" applyBorder="1" applyAlignment="1" applyProtection="1">
      <alignment horizontal="right" vertical="center" wrapText="1"/>
    </xf>
    <xf numFmtId="0" fontId="2" fillId="0" borderId="1"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0" fontId="2" fillId="0" borderId="25" xfId="0" applyNumberFormat="1" applyFont="1" applyFill="1" applyBorder="1" applyAlignment="1" applyProtection="1">
      <alignment horizontal="center" vertical="center" wrapText="1"/>
    </xf>
    <xf numFmtId="0" fontId="2" fillId="0" borderId="1" xfId="0" applyNumberFormat="1" applyFont="1" applyFill="1" applyBorder="1" applyAlignment="1" applyProtection="1">
      <alignment horizontal="center" vertical="center" wrapText="1"/>
    </xf>
    <xf numFmtId="0" fontId="2" fillId="0" borderId="25" xfId="0" applyNumberFormat="1" applyFont="1" applyFill="1" applyBorder="1" applyAlignment="1" applyProtection="1">
      <alignment horizontal="center" vertical="center"/>
    </xf>
    <xf numFmtId="10" fontId="2" fillId="0" borderId="26" xfId="1"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wrapText="1"/>
    </xf>
    <xf numFmtId="10" fontId="2" fillId="0" borderId="26" xfId="1" applyNumberFormat="1" applyFont="1" applyFill="1" applyBorder="1" applyAlignment="1" applyProtection="1">
      <alignment horizontal="center" vertical="center" wrapText="1"/>
    </xf>
    <xf numFmtId="10" fontId="2" fillId="0" borderId="54" xfId="1" applyNumberFormat="1" applyFont="1" applyFill="1" applyBorder="1" applyAlignment="1" applyProtection="1">
      <alignment horizontal="center" vertical="center" wrapText="1"/>
    </xf>
    <xf numFmtId="2" fontId="4" fillId="0" borderId="12" xfId="0" applyNumberFormat="1" applyFont="1" applyFill="1" applyBorder="1" applyAlignment="1" applyProtection="1">
      <alignment horizontal="center" vertical="center"/>
      <protection locked="0"/>
    </xf>
    <xf numFmtId="0" fontId="2" fillId="0" borderId="33" xfId="0" applyNumberFormat="1" applyFont="1" applyFill="1" applyBorder="1" applyAlignment="1" applyProtection="1">
      <alignment horizontal="center" vertical="center"/>
    </xf>
    <xf numFmtId="0" fontId="2" fillId="0" borderId="4" xfId="0" applyNumberFormat="1" applyFont="1" applyFill="1" applyBorder="1" applyAlignment="1" applyProtection="1">
      <alignment horizontal="center" vertical="center"/>
    </xf>
    <xf numFmtId="0" fontId="5" fillId="0" borderId="0" xfId="0" applyFont="1" applyFill="1" applyBorder="1" applyAlignment="1" applyProtection="1">
      <protection locked="0"/>
    </xf>
    <xf numFmtId="0" fontId="6" fillId="0" borderId="10" xfId="0" applyFont="1" applyFill="1" applyBorder="1" applyAlignment="1" applyProtection="1">
      <alignment horizontal="center" vertical="center"/>
      <protection locked="0"/>
    </xf>
    <xf numFmtId="0" fontId="2" fillId="0" borderId="0" xfId="0" applyFont="1" applyFill="1" applyAlignment="1" applyProtection="1">
      <alignment vertical="center"/>
      <protection locked="0"/>
    </xf>
    <xf numFmtId="0" fontId="4" fillId="0" borderId="0" xfId="0" applyFont="1" applyFill="1" applyBorder="1" applyAlignment="1" applyProtection="1">
      <alignment horizontal="left" vertical="center"/>
      <protection locked="0"/>
    </xf>
    <xf numFmtId="2" fontId="4" fillId="0" borderId="0" xfId="0" applyNumberFormat="1" applyFont="1" applyFill="1" applyBorder="1" applyAlignment="1" applyProtection="1">
      <alignment horizontal="center" vertical="center" wrapText="1"/>
      <protection locked="0"/>
    </xf>
    <xf numFmtId="9" fontId="4" fillId="0" borderId="0" xfId="0" applyNumberFormat="1" applyFont="1" applyFill="1" applyBorder="1" applyAlignment="1" applyProtection="1">
      <alignment horizontal="center" vertical="center" wrapText="1"/>
      <protection locked="0"/>
    </xf>
    <xf numFmtId="164" fontId="4" fillId="0" borderId="0"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2" fontId="2" fillId="0" borderId="27"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protection locked="0"/>
    </xf>
    <xf numFmtId="2"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vertical="center"/>
      <protection locked="0"/>
    </xf>
    <xf numFmtId="164" fontId="4" fillId="0" borderId="0" xfId="1" applyNumberFormat="1" applyFont="1" applyFill="1" applyBorder="1" applyAlignment="1" applyProtection="1">
      <alignment horizontal="center" vertical="center"/>
      <protection locked="0"/>
    </xf>
    <xf numFmtId="2" fontId="2" fillId="0" borderId="27" xfId="0" applyNumberFormat="1" applyFont="1" applyFill="1" applyBorder="1" applyAlignment="1" applyProtection="1">
      <alignment horizontal="center" vertical="center"/>
      <protection locked="0"/>
    </xf>
    <xf numFmtId="2" fontId="4" fillId="0" borderId="0" xfId="0" applyNumberFormat="1" applyFont="1" applyFill="1" applyBorder="1" applyAlignment="1" applyProtection="1">
      <alignment horizontal="center"/>
      <protection locked="0"/>
    </xf>
    <xf numFmtId="164" fontId="4" fillId="0" borderId="0" xfId="1" applyNumberFormat="1" applyFont="1" applyFill="1" applyBorder="1" applyAlignment="1" applyProtection="1">
      <alignment horizontal="center"/>
      <protection locked="0"/>
    </xf>
    <xf numFmtId="0" fontId="2" fillId="0" borderId="0" xfId="0" applyFont="1" applyFill="1" applyBorder="1" applyAlignment="1" applyProtection="1">
      <alignment horizontal="right" wrapText="1"/>
      <protection locked="0"/>
    </xf>
    <xf numFmtId="9" fontId="4" fillId="0" borderId="0" xfId="0" applyNumberFormat="1" applyFont="1" applyFill="1" applyBorder="1" applyAlignment="1" applyProtection="1">
      <alignment horizontal="center" vertical="center"/>
      <protection locked="0"/>
    </xf>
    <xf numFmtId="164" fontId="4"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center"/>
      <protection locked="0"/>
    </xf>
    <xf numFmtId="165" fontId="4" fillId="0" borderId="0" xfId="0" applyNumberFormat="1" applyFont="1" applyFill="1" applyBorder="1" applyAlignment="1" applyProtection="1">
      <alignment horizontal="center" vertical="center"/>
      <protection locked="0"/>
    </xf>
    <xf numFmtId="9" fontId="4" fillId="0" borderId="0" xfId="1" applyFont="1" applyFill="1" applyBorder="1" applyAlignment="1" applyProtection="1">
      <alignment horizontal="center"/>
      <protection locked="0"/>
    </xf>
    <xf numFmtId="2" fontId="2" fillId="0" borderId="0" xfId="0" applyNumberFormat="1" applyFont="1" applyFill="1" applyBorder="1" applyAlignment="1" applyProtection="1">
      <alignment horizontal="center" vertical="center"/>
      <protection locked="0"/>
    </xf>
    <xf numFmtId="0" fontId="4" fillId="0" borderId="0" xfId="0" applyFont="1" applyFill="1" applyBorder="1" applyAlignment="1" applyProtection="1">
      <alignment vertical="top" wrapText="1"/>
      <protection locked="0"/>
    </xf>
    <xf numFmtId="2" fontId="2" fillId="0" borderId="17" xfId="0" applyNumberFormat="1" applyFont="1" applyFill="1" applyBorder="1" applyAlignment="1" applyProtection="1">
      <alignment horizontal="center" vertical="center"/>
      <protection locked="0"/>
    </xf>
    <xf numFmtId="9" fontId="6" fillId="0" borderId="0" xfId="1" applyFont="1" applyFill="1" applyBorder="1" applyAlignment="1" applyProtection="1">
      <alignment horizontal="center" vertical="center"/>
      <protection locked="0"/>
    </xf>
    <xf numFmtId="0" fontId="5" fillId="0" borderId="0" xfId="0" applyFont="1" applyFill="1" applyBorder="1" applyAlignment="1" applyProtection="1">
      <alignment vertical="center"/>
    </xf>
    <xf numFmtId="0" fontId="6" fillId="0" borderId="0" xfId="0" applyFont="1" applyFill="1" applyBorder="1" applyAlignment="1" applyProtection="1">
      <alignment vertical="center"/>
      <protection locked="0"/>
    </xf>
    <xf numFmtId="0" fontId="6" fillId="0" borderId="0" xfId="0" applyFont="1" applyFill="1" applyBorder="1" applyAlignment="1" applyProtection="1">
      <protection locked="0"/>
    </xf>
    <xf numFmtId="0" fontId="7" fillId="0" borderId="0" xfId="0" applyFont="1" applyFill="1" applyBorder="1" applyAlignment="1" applyProtection="1">
      <alignment horizontal="center"/>
      <protection locked="0"/>
    </xf>
    <xf numFmtId="0" fontId="8" fillId="0" borderId="25" xfId="0" applyFont="1" applyFill="1" applyBorder="1" applyAlignment="1" applyProtection="1">
      <alignment horizontal="center" vertical="center" wrapText="1"/>
    </xf>
    <xf numFmtId="0" fontId="6" fillId="0" borderId="0" xfId="0" applyFont="1" applyFill="1" applyAlignment="1" applyProtection="1">
      <alignment horizontal="center"/>
    </xf>
    <xf numFmtId="0" fontId="5" fillId="0" borderId="0" xfId="0" applyFont="1" applyFill="1" applyBorder="1" applyAlignment="1" applyProtection="1">
      <alignment horizontal="center"/>
    </xf>
    <xf numFmtId="0" fontId="6" fillId="0" borderId="0" xfId="0" applyFont="1" applyFill="1" applyBorder="1" applyProtection="1"/>
    <xf numFmtId="0" fontId="11" fillId="0" borderId="0" xfId="0" applyFont="1" applyProtection="1">
      <protection locked="0"/>
    </xf>
    <xf numFmtId="0" fontId="0" fillId="0" borderId="0" xfId="0" applyProtection="1">
      <protection locked="0"/>
    </xf>
    <xf numFmtId="0" fontId="11" fillId="0" borderId="0" xfId="0" applyFont="1" applyBorder="1" applyAlignment="1" applyProtection="1">
      <alignment horizontal="center"/>
      <protection locked="0"/>
    </xf>
    <xf numFmtId="0" fontId="10" fillId="0" borderId="0" xfId="0" applyFont="1" applyBorder="1" applyAlignment="1" applyProtection="1">
      <alignment horizontal="center" vertical="center"/>
      <protection locked="0"/>
    </xf>
    <xf numFmtId="0" fontId="11" fillId="0" borderId="0" xfId="0" applyFont="1" applyBorder="1" applyProtection="1">
      <protection locked="0"/>
    </xf>
    <xf numFmtId="0" fontId="11" fillId="0" borderId="0" xfId="0" applyFont="1" applyBorder="1" applyAlignment="1" applyProtection="1">
      <protection locked="0"/>
    </xf>
    <xf numFmtId="0" fontId="11" fillId="0" borderId="0" xfId="0" applyFont="1" applyBorder="1" applyAlignment="1" applyProtection="1"/>
    <xf numFmtId="0" fontId="9" fillId="0" borderId="0" xfId="0" applyFont="1" applyBorder="1" applyAlignment="1" applyProtection="1">
      <alignment horizontal="left"/>
    </xf>
    <xf numFmtId="0" fontId="9" fillId="0" borderId="0" xfId="0" applyFont="1" applyBorder="1" applyAlignment="1" applyProtection="1">
      <alignment horizontal="center"/>
    </xf>
    <xf numFmtId="0" fontId="11" fillId="0" borderId="0" xfId="0" applyFont="1" applyBorder="1" applyAlignment="1" applyProtection="1">
      <alignment horizontal="left"/>
      <protection locked="0"/>
    </xf>
    <xf numFmtId="0" fontId="11" fillId="0" borderId="0" xfId="0" applyFont="1" applyBorder="1" applyAlignment="1" applyProtection="1">
      <alignment horizontal="right"/>
      <protection locked="0"/>
    </xf>
    <xf numFmtId="0" fontId="11" fillId="0" borderId="0" xfId="0" applyFont="1" applyProtection="1"/>
    <xf numFmtId="0" fontId="11" fillId="0" borderId="0" xfId="0" applyFont="1" applyBorder="1" applyProtection="1"/>
    <xf numFmtId="0" fontId="9" fillId="0" borderId="0" xfId="0" applyFont="1" applyBorder="1" applyAlignment="1" applyProtection="1">
      <protection locked="0"/>
    </xf>
    <xf numFmtId="0" fontId="9" fillId="0" borderId="0" xfId="0" applyFont="1" applyBorder="1" applyAlignment="1" applyProtection="1">
      <alignment horizontal="right"/>
      <protection locked="0"/>
    </xf>
    <xf numFmtId="0" fontId="6" fillId="0" borderId="0" xfId="0" applyFont="1" applyFill="1" applyBorder="1" applyAlignment="1" applyProtection="1">
      <alignment horizontal="right" vertical="center"/>
      <protection locked="0"/>
    </xf>
    <xf numFmtId="0" fontId="5" fillId="0" borderId="0" xfId="0" applyFont="1" applyFill="1" applyBorder="1" applyAlignment="1" applyProtection="1">
      <alignment horizontal="right" vertical="center" wrapText="1"/>
      <protection locked="0"/>
    </xf>
    <xf numFmtId="0" fontId="5" fillId="0" borderId="10"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10" fontId="6" fillId="0" borderId="0" xfId="0" applyNumberFormat="1" applyFont="1" applyFill="1" applyBorder="1" applyAlignment="1" applyProtection="1">
      <alignment horizontal="center" vertical="center"/>
      <protection locked="0"/>
    </xf>
    <xf numFmtId="0" fontId="11" fillId="0" borderId="0" xfId="0" applyFont="1" applyAlignment="1" applyProtection="1">
      <alignment horizontal="center" vertical="center"/>
      <protection locked="0"/>
    </xf>
    <xf numFmtId="0" fontId="5" fillId="0" borderId="0" xfId="0" applyFont="1" applyFill="1" applyBorder="1" applyAlignment="1" applyProtection="1">
      <alignment horizontal="left"/>
      <protection locked="0"/>
    </xf>
    <xf numFmtId="0" fontId="5" fillId="0" borderId="27" xfId="0" applyFont="1" applyFill="1" applyBorder="1" applyAlignment="1" applyProtection="1">
      <alignment horizontal="center" vertical="center"/>
    </xf>
    <xf numFmtId="0" fontId="5" fillId="0" borderId="25" xfId="0" applyFont="1" applyFill="1" applyBorder="1" applyAlignment="1" applyProtection="1">
      <alignment horizontal="center" vertical="center"/>
    </xf>
    <xf numFmtId="0" fontId="5" fillId="0" borderId="27" xfId="0" applyFont="1" applyFill="1" applyBorder="1" applyAlignment="1" applyProtection="1">
      <alignment horizontal="center" vertical="center" wrapText="1"/>
    </xf>
    <xf numFmtId="0" fontId="6" fillId="0" borderId="0" xfId="0" applyFont="1" applyFill="1" applyBorder="1" applyAlignment="1" applyProtection="1">
      <alignment horizontal="center" vertical="center" wrapText="1"/>
    </xf>
    <xf numFmtId="0" fontId="6" fillId="0" borderId="0" xfId="0" applyFont="1" applyFill="1" applyBorder="1" applyAlignment="1" applyProtection="1">
      <alignment horizontal="center" wrapText="1"/>
    </xf>
    <xf numFmtId="0" fontId="6" fillId="0" borderId="27" xfId="0" applyFont="1" applyFill="1" applyBorder="1" applyAlignment="1" applyProtection="1">
      <alignment horizontal="center" vertical="center"/>
    </xf>
    <xf numFmtId="0" fontId="6" fillId="0" borderId="10" xfId="0" applyFont="1" applyFill="1" applyBorder="1" applyAlignment="1" applyProtection="1">
      <alignment horizontal="center" vertical="center"/>
    </xf>
    <xf numFmtId="0" fontId="5" fillId="0" borderId="27" xfId="0" applyFont="1" applyFill="1" applyBorder="1" applyAlignment="1" applyProtection="1">
      <alignment vertical="center" wrapText="1"/>
    </xf>
    <xf numFmtId="0" fontId="2" fillId="0" borderId="0" xfId="0" applyFont="1" applyFill="1" applyBorder="1" applyAlignment="1" applyProtection="1">
      <alignment vertical="center"/>
    </xf>
    <xf numFmtId="0" fontId="5" fillId="0" borderId="0" xfId="0" applyFont="1" applyFill="1" applyBorder="1" applyAlignment="1" applyProtection="1">
      <alignment vertical="center" wrapText="1"/>
    </xf>
    <xf numFmtId="0" fontId="2" fillId="0" borderId="0" xfId="0" applyFont="1" applyFill="1" applyBorder="1" applyAlignment="1" applyProtection="1">
      <alignment vertical="center" textRotation="180"/>
    </xf>
    <xf numFmtId="0" fontId="2" fillId="0" borderId="0" xfId="0" applyFont="1" applyFill="1" applyBorder="1" applyAlignment="1" applyProtection="1">
      <alignment horizontal="right" vertical="center" wrapText="1"/>
    </xf>
    <xf numFmtId="9" fontId="6" fillId="0" borderId="0" xfId="1" applyFont="1" applyFill="1" applyBorder="1" applyAlignment="1" applyProtection="1">
      <alignment horizontal="right" vertical="center"/>
    </xf>
    <xf numFmtId="0" fontId="5" fillId="0" borderId="0" xfId="0" applyFont="1" applyFill="1" applyBorder="1" applyAlignment="1" applyProtection="1">
      <alignment vertical="center" wrapText="1"/>
      <protection locked="0"/>
    </xf>
    <xf numFmtId="0" fontId="5" fillId="0" borderId="0" xfId="0" applyFont="1" applyFill="1" applyBorder="1" applyAlignment="1" applyProtection="1">
      <alignment horizontal="right" vertical="center" wrapText="1"/>
    </xf>
    <xf numFmtId="0" fontId="2" fillId="0" borderId="1" xfId="0" applyFont="1" applyFill="1" applyBorder="1" applyAlignment="1" applyProtection="1">
      <alignment horizontal="center" vertic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2" fillId="0" borderId="27"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0" fontId="2" fillId="0" borderId="25" xfId="0" applyFont="1" applyFill="1" applyBorder="1" applyAlignment="1" applyProtection="1">
      <alignment horizontal="center" vertical="center"/>
    </xf>
    <xf numFmtId="0" fontId="2" fillId="0" borderId="0" xfId="0" applyFont="1" applyFill="1" applyBorder="1" applyAlignment="1" applyProtection="1">
      <alignment horizontal="center"/>
    </xf>
    <xf numFmtId="0" fontId="2" fillId="0" borderId="25"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5" fillId="0" borderId="25" xfId="0" applyFont="1" applyFill="1" applyBorder="1" applyAlignment="1" applyProtection="1">
      <alignment horizontal="center" vertical="center" wrapText="1"/>
    </xf>
    <xf numFmtId="0" fontId="5" fillId="0" borderId="25" xfId="0" applyFont="1" applyFill="1" applyBorder="1" applyAlignment="1" applyProtection="1">
      <alignment horizontal="right" vertical="center" wrapText="1"/>
    </xf>
    <xf numFmtId="0" fontId="6" fillId="0" borderId="8" xfId="0" applyFont="1" applyFill="1" applyBorder="1" applyAlignment="1" applyProtection="1">
      <alignment horizontal="center" vertical="center"/>
    </xf>
    <xf numFmtId="0" fontId="5" fillId="0" borderId="34"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readingOrder="2"/>
      <protection locked="0"/>
    </xf>
    <xf numFmtId="0" fontId="6" fillId="0" borderId="16"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readingOrder="2"/>
      <protection locked="0"/>
    </xf>
    <xf numFmtId="0" fontId="8" fillId="0" borderId="25" xfId="0" applyFont="1" applyFill="1" applyBorder="1" applyAlignment="1" applyProtection="1">
      <alignment horizontal="center" vertical="center"/>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protection locked="0"/>
    </xf>
    <xf numFmtId="0" fontId="2" fillId="0" borderId="0" xfId="0" applyFont="1" applyFill="1" applyBorder="1" applyAlignment="1" applyProtection="1">
      <alignment horizontal="center"/>
      <protection locked="0"/>
    </xf>
    <xf numFmtId="0" fontId="11" fillId="0" borderId="0" xfId="0" applyFont="1" applyBorder="1" applyAlignment="1" applyProtection="1">
      <alignment horizontal="center"/>
    </xf>
    <xf numFmtId="0" fontId="8" fillId="0" borderId="28" xfId="0" applyFont="1" applyFill="1" applyBorder="1" applyAlignment="1" applyProtection="1">
      <alignment horizontal="center" vertical="center" wrapText="1"/>
    </xf>
    <xf numFmtId="0" fontId="5" fillId="0" borderId="27" xfId="0" applyFont="1" applyFill="1" applyBorder="1" applyAlignment="1" applyProtection="1">
      <alignment horizontal="center" vertical="center" wrapText="1" readingOrder="2"/>
    </xf>
    <xf numFmtId="0" fontId="5" fillId="0" borderId="25" xfId="0" applyFont="1" applyFill="1" applyBorder="1" applyAlignment="1" applyProtection="1">
      <alignment horizontal="center" vertical="center" wrapText="1" readingOrder="2"/>
    </xf>
    <xf numFmtId="0" fontId="5" fillId="0" borderId="10" xfId="0" applyFont="1" applyFill="1" applyBorder="1" applyAlignment="1" applyProtection="1">
      <alignment horizontal="center" vertical="center" wrapText="1" readingOrder="2"/>
    </xf>
    <xf numFmtId="0" fontId="6" fillId="0" borderId="1" xfId="0" applyFont="1" applyFill="1" applyBorder="1" applyAlignment="1" applyProtection="1">
      <alignment vertical="center" wrapText="1" readingOrder="2"/>
    </xf>
    <xf numFmtId="0" fontId="5" fillId="0" borderId="17" xfId="0" applyFont="1" applyFill="1" applyBorder="1" applyAlignment="1" applyProtection="1">
      <alignment horizontal="center" vertical="center" wrapText="1" readingOrder="2"/>
    </xf>
    <xf numFmtId="0" fontId="5" fillId="0" borderId="12" xfId="0" applyFont="1" applyFill="1" applyBorder="1" applyAlignment="1" applyProtection="1">
      <alignment horizontal="center" vertical="center" wrapText="1" readingOrder="2"/>
    </xf>
    <xf numFmtId="0" fontId="6" fillId="0" borderId="13" xfId="0" applyFont="1" applyFill="1" applyBorder="1" applyAlignment="1" applyProtection="1">
      <alignment vertical="center" wrapText="1" readingOrder="2"/>
    </xf>
    <xf numFmtId="0" fontId="4" fillId="0" borderId="5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2" fillId="0" borderId="1" xfId="0" applyFont="1" applyFill="1" applyBorder="1" applyAlignment="1" applyProtection="1">
      <alignment vertical="center" wrapText="1"/>
    </xf>
    <xf numFmtId="0" fontId="4" fillId="0" borderId="24" xfId="0" applyFont="1" applyFill="1" applyBorder="1" applyAlignment="1" applyProtection="1">
      <alignment horizontal="center" vertical="center" wrapText="1"/>
    </xf>
    <xf numFmtId="2" fontId="4" fillId="0" borderId="45" xfId="0" applyNumberFormat="1" applyFont="1" applyFill="1" applyBorder="1" applyAlignment="1" applyProtection="1">
      <alignment horizontal="center" vertical="center"/>
    </xf>
    <xf numFmtId="0" fontId="4" fillId="0" borderId="13" xfId="0" applyFont="1" applyFill="1" applyBorder="1" applyAlignment="1" applyProtection="1">
      <alignment horizontal="center" vertical="center" wrapText="1"/>
    </xf>
    <xf numFmtId="0" fontId="4" fillId="0" borderId="24" xfId="0" applyFont="1" applyFill="1" applyBorder="1" applyAlignment="1" applyProtection="1">
      <alignment horizontal="center" wrapText="1"/>
    </xf>
    <xf numFmtId="0" fontId="2" fillId="0" borderId="3" xfId="0" applyFont="1" applyFill="1" applyBorder="1" applyAlignment="1" applyProtection="1">
      <alignment horizontal="center" vertical="center" wrapText="1"/>
    </xf>
    <xf numFmtId="10" fontId="2" fillId="0" borderId="9" xfId="1" applyNumberFormat="1" applyFont="1" applyFill="1" applyBorder="1" applyAlignment="1" applyProtection="1">
      <alignment horizontal="center" vertical="center" wrapText="1"/>
    </xf>
    <xf numFmtId="2" fontId="2" fillId="0" borderId="8" xfId="0" applyNumberFormat="1" applyFont="1" applyFill="1" applyBorder="1" applyAlignment="1" applyProtection="1">
      <alignment horizontal="center" vertical="center" wrapText="1"/>
      <protection locked="0"/>
    </xf>
    <xf numFmtId="0" fontId="2" fillId="0" borderId="25" xfId="0" applyFont="1" applyFill="1" applyBorder="1" applyAlignment="1" applyProtection="1">
      <alignment vertical="center" wrapText="1"/>
    </xf>
    <xf numFmtId="0" fontId="2" fillId="0" borderId="4" xfId="0" applyFont="1" applyFill="1" applyBorder="1" applyAlignment="1" applyProtection="1">
      <alignment horizontal="right" vertical="center" wrapText="1"/>
    </xf>
    <xf numFmtId="0" fontId="2" fillId="0" borderId="1" xfId="0" applyFont="1" applyFill="1" applyBorder="1" applyAlignment="1" applyProtection="1">
      <alignment vertical="center"/>
    </xf>
    <xf numFmtId="0" fontId="4" fillId="0" borderId="24" xfId="0" applyFont="1" applyFill="1" applyBorder="1" applyAlignment="1" applyProtection="1">
      <alignment vertical="center" wrapText="1"/>
    </xf>
    <xf numFmtId="0" fontId="4" fillId="0" borderId="17"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2" fillId="0" borderId="25" xfId="0" applyFont="1" applyFill="1" applyBorder="1" applyAlignment="1" applyProtection="1">
      <alignment horizontal="right" vertical="center"/>
    </xf>
    <xf numFmtId="0" fontId="2" fillId="0" borderId="1" xfId="0" applyFont="1" applyFill="1" applyBorder="1" applyProtection="1"/>
    <xf numFmtId="2" fontId="5" fillId="0" borderId="0" xfId="0" applyNumberFormat="1" applyFont="1" applyFill="1" applyBorder="1" applyAlignment="1" applyProtection="1"/>
    <xf numFmtId="10" fontId="5" fillId="0" borderId="0" xfId="0" applyNumberFormat="1" applyFont="1" applyFill="1" applyBorder="1" applyAlignment="1" applyProtection="1"/>
    <xf numFmtId="0" fontId="6" fillId="0" borderId="10"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xf>
    <xf numFmtId="0" fontId="6" fillId="0" borderId="13" xfId="0" applyFont="1" applyFill="1" applyBorder="1" applyAlignment="1" applyProtection="1">
      <alignment horizontal="center" vertical="center"/>
    </xf>
    <xf numFmtId="0" fontId="5" fillId="0" borderId="0" xfId="0" applyFont="1" applyFill="1" applyBorder="1" applyAlignment="1" applyProtection="1">
      <alignment horizontal="center" vertical="center" readingOrder="2"/>
    </xf>
    <xf numFmtId="0" fontId="2" fillId="0" borderId="3" xfId="0" applyFont="1" applyFill="1" applyBorder="1" applyAlignment="1" applyProtection="1">
      <alignment horizontal="right" vertical="center" wrapText="1"/>
    </xf>
    <xf numFmtId="0" fontId="6" fillId="0" borderId="12" xfId="0" applyFont="1" applyFill="1" applyBorder="1" applyAlignment="1" applyProtection="1">
      <alignment horizontal="center" vertical="center" wrapText="1"/>
    </xf>
    <xf numFmtId="0" fontId="11" fillId="0" borderId="0" xfId="0" applyFont="1" applyAlignment="1" applyProtection="1">
      <alignment horizontal="center"/>
      <protection locked="0"/>
    </xf>
    <xf numFmtId="0" fontId="11" fillId="0" borderId="0" xfId="0" applyFont="1" applyBorder="1" applyAlignment="1" applyProtection="1">
      <alignment horizontal="center"/>
    </xf>
    <xf numFmtId="0" fontId="16" fillId="0" borderId="0" xfId="0" applyFont="1" applyFill="1" applyBorder="1" applyAlignment="1" applyProtection="1">
      <alignment horizontal="right" vertical="center" wrapText="1"/>
    </xf>
    <xf numFmtId="9" fontId="17" fillId="0" borderId="0" xfId="1" applyFont="1" applyFill="1" applyBorder="1" applyAlignment="1" applyProtection="1">
      <alignment horizontal="right" vertical="center"/>
    </xf>
    <xf numFmtId="0" fontId="16" fillId="0" borderId="0" xfId="0" applyFont="1" applyFill="1" applyBorder="1" applyAlignment="1" applyProtection="1">
      <alignment vertical="center"/>
    </xf>
    <xf numFmtId="9" fontId="6" fillId="0" borderId="1" xfId="1" applyFont="1" applyFill="1" applyBorder="1" applyAlignment="1" applyProtection="1">
      <alignment horizontal="center" vertical="center"/>
    </xf>
    <xf numFmtId="0" fontId="6" fillId="0" borderId="1" xfId="0" applyFont="1" applyFill="1" applyBorder="1" applyAlignment="1" applyProtection="1">
      <alignment vertical="center" wrapText="1"/>
    </xf>
    <xf numFmtId="166" fontId="6" fillId="0" borderId="1" xfId="1" applyNumberFormat="1" applyFont="1" applyFill="1" applyBorder="1" applyAlignment="1" applyProtection="1">
      <alignment horizontal="center" vertical="center"/>
    </xf>
    <xf numFmtId="167" fontId="6" fillId="0" borderId="11" xfId="0" applyNumberFormat="1" applyFont="1" applyFill="1" applyBorder="1" applyAlignment="1" applyProtection="1">
      <alignment horizontal="center" vertical="center"/>
    </xf>
    <xf numFmtId="9" fontId="6" fillId="0" borderId="1" xfId="1" applyFont="1" applyFill="1" applyBorder="1" applyAlignment="1" applyProtection="1">
      <alignment horizontal="center" vertical="center" wrapText="1"/>
    </xf>
    <xf numFmtId="0" fontId="6" fillId="0" borderId="1" xfId="0" applyFont="1" applyFill="1" applyBorder="1" applyAlignment="1" applyProtection="1"/>
    <xf numFmtId="0" fontId="6" fillId="0" borderId="1" xfId="0" applyFont="1" applyFill="1" applyBorder="1" applyAlignment="1" applyProtection="1">
      <alignment vertical="center"/>
      <protection locked="0"/>
    </xf>
    <xf numFmtId="0" fontId="6" fillId="0" borderId="13" xfId="0" applyFont="1" applyFill="1" applyBorder="1" applyAlignment="1" applyProtection="1">
      <alignment vertical="center"/>
      <protection locked="0"/>
    </xf>
    <xf numFmtId="0" fontId="5" fillId="0" borderId="1"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12" fillId="0" borderId="0" xfId="0" applyFont="1" applyAlignment="1" applyProtection="1">
      <alignment horizontal="right"/>
    </xf>
    <xf numFmtId="0" fontId="15" fillId="0" borderId="0" xfId="0" applyFont="1" applyBorder="1" applyAlignment="1" applyProtection="1">
      <alignment horizontal="center"/>
    </xf>
    <xf numFmtId="0" fontId="13" fillId="0" borderId="0" xfId="0" applyFont="1" applyBorder="1" applyAlignment="1" applyProtection="1">
      <alignment horizontal="center"/>
    </xf>
    <xf numFmtId="0" fontId="14" fillId="0" borderId="0" xfId="0" applyFont="1" applyBorder="1" applyAlignment="1" applyProtection="1">
      <alignment horizontal="center"/>
      <protection locked="0"/>
    </xf>
    <xf numFmtId="0" fontId="14" fillId="0" borderId="0" xfId="0" applyFont="1" applyBorder="1" applyAlignment="1" applyProtection="1">
      <alignment horizontal="center" vertical="center"/>
      <protection locked="0"/>
    </xf>
    <xf numFmtId="0" fontId="10" fillId="0" borderId="0" xfId="0" applyFont="1" applyBorder="1" applyAlignment="1" applyProtection="1">
      <alignment horizontal="left"/>
      <protection locked="0"/>
    </xf>
    <xf numFmtId="0" fontId="11" fillId="0" borderId="0" xfId="0" applyFont="1" applyAlignment="1" applyProtection="1">
      <alignment horizontal="center"/>
      <protection locked="0"/>
    </xf>
    <xf numFmtId="0" fontId="11" fillId="0" borderId="0" xfId="0" applyFont="1" applyAlignment="1" applyProtection="1">
      <alignment horizontal="left" wrapText="1"/>
    </xf>
    <xf numFmtId="0" fontId="11" fillId="0" borderId="0" xfId="0" applyFont="1" applyAlignment="1" applyProtection="1">
      <alignment horizontal="right"/>
    </xf>
    <xf numFmtId="0" fontId="11" fillId="0" borderId="0" xfId="0" applyFont="1" applyAlignment="1" applyProtection="1">
      <alignment horizontal="center"/>
    </xf>
    <xf numFmtId="0" fontId="8" fillId="0" borderId="27" xfId="0" applyFont="1" applyFill="1" applyBorder="1" applyAlignment="1" applyProtection="1">
      <alignment horizontal="center" vertical="center"/>
    </xf>
    <xf numFmtId="0" fontId="8" fillId="0" borderId="25" xfId="0" applyFont="1" applyFill="1" applyBorder="1" applyAlignment="1" applyProtection="1">
      <alignment horizontal="center" vertical="center"/>
    </xf>
    <xf numFmtId="0" fontId="8" fillId="0" borderId="25"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xf>
    <xf numFmtId="0" fontId="5" fillId="0" borderId="1" xfId="0" applyFont="1" applyFill="1" applyBorder="1" applyAlignment="1" applyProtection="1">
      <alignment horizontal="center" vertical="center"/>
    </xf>
    <xf numFmtId="0" fontId="6" fillId="0" borderId="1" xfId="0" applyNumberFormat="1" applyFont="1" applyFill="1" applyBorder="1" applyAlignment="1" applyProtection="1">
      <alignment horizontal="center" vertical="center"/>
    </xf>
    <xf numFmtId="0" fontId="4" fillId="0" borderId="0" xfId="0" applyFont="1" applyFill="1" applyAlignment="1" applyProtection="1">
      <alignment horizontal="center" vertical="center"/>
    </xf>
    <xf numFmtId="0" fontId="5" fillId="0" borderId="0" xfId="0" applyFont="1" applyFill="1" applyBorder="1" applyAlignment="1" applyProtection="1">
      <alignment horizontal="right" vertical="center"/>
    </xf>
    <xf numFmtId="0" fontId="5" fillId="0" borderId="0" xfId="0" applyFont="1" applyFill="1" applyAlignment="1" applyProtection="1">
      <alignment horizontal="right" vertical="center"/>
    </xf>
    <xf numFmtId="0" fontId="5" fillId="0" borderId="0" xfId="0" applyFont="1" applyFill="1" applyAlignment="1" applyProtection="1">
      <alignment horizontal="left" vertical="center"/>
    </xf>
    <xf numFmtId="0" fontId="7" fillId="0" borderId="12" xfId="0" applyFont="1" applyFill="1" applyBorder="1" applyAlignment="1" applyProtection="1">
      <alignment horizontal="left" vertical="center"/>
    </xf>
    <xf numFmtId="0" fontId="7" fillId="0" borderId="13" xfId="0" applyFont="1" applyFill="1" applyBorder="1" applyAlignment="1" applyProtection="1">
      <alignment horizontal="left" vertical="center"/>
    </xf>
    <xf numFmtId="0" fontId="7" fillId="0" borderId="13" xfId="0" applyFont="1" applyFill="1" applyBorder="1" applyAlignment="1" applyProtection="1">
      <alignment horizontal="center"/>
    </xf>
    <xf numFmtId="0" fontId="7" fillId="0" borderId="14" xfId="0" applyFont="1" applyFill="1" applyBorder="1" applyAlignment="1" applyProtection="1">
      <alignment horizontal="center"/>
    </xf>
    <xf numFmtId="0" fontId="5" fillId="0" borderId="30" xfId="0" applyFont="1" applyFill="1" applyBorder="1" applyAlignment="1" applyProtection="1">
      <alignment horizontal="center"/>
    </xf>
    <xf numFmtId="0" fontId="5" fillId="0" borderId="34" xfId="0" applyFont="1" applyFill="1" applyBorder="1" applyAlignment="1" applyProtection="1">
      <alignment horizontal="center"/>
    </xf>
    <xf numFmtId="0" fontId="5" fillId="0" borderId="25" xfId="0" applyFont="1" applyFill="1" applyBorder="1" applyAlignment="1" applyProtection="1">
      <alignment horizontal="center"/>
    </xf>
    <xf numFmtId="0" fontId="5" fillId="0" borderId="28" xfId="0" applyFont="1" applyFill="1" applyBorder="1" applyAlignment="1" applyProtection="1">
      <alignment horizontal="center"/>
    </xf>
    <xf numFmtId="0" fontId="6" fillId="0" borderId="2" xfId="0" applyFont="1" applyFill="1" applyBorder="1" applyAlignment="1" applyProtection="1">
      <alignment horizontal="right" vertical="center"/>
      <protection locked="0"/>
    </xf>
    <xf numFmtId="0" fontId="6" fillId="0" borderId="33" xfId="0" applyFont="1" applyFill="1" applyBorder="1" applyAlignment="1" applyProtection="1">
      <alignment horizontal="right" vertical="center"/>
      <protection locked="0"/>
    </xf>
    <xf numFmtId="0" fontId="6" fillId="0" borderId="1" xfId="0" applyFont="1" applyFill="1" applyBorder="1" applyAlignment="1" applyProtection="1">
      <alignment horizontal="center"/>
      <protection locked="0"/>
    </xf>
    <xf numFmtId="0" fontId="6" fillId="0" borderId="11" xfId="0" applyFont="1" applyFill="1" applyBorder="1" applyAlignment="1" applyProtection="1">
      <alignment horizontal="center"/>
      <protection locked="0"/>
    </xf>
    <xf numFmtId="0" fontId="5" fillId="0" borderId="10" xfId="0" applyFont="1" applyFill="1" applyBorder="1" applyAlignment="1" applyProtection="1">
      <alignment horizontal="left" vertical="center"/>
    </xf>
    <xf numFmtId="0" fontId="5" fillId="0" borderId="1" xfId="0" applyFont="1" applyFill="1" applyBorder="1" applyAlignment="1" applyProtection="1">
      <alignment horizontal="left" vertical="center"/>
    </xf>
    <xf numFmtId="9" fontId="5" fillId="0" borderId="1" xfId="1" applyFont="1" applyFill="1" applyBorder="1" applyAlignment="1" applyProtection="1">
      <alignment horizontal="center"/>
    </xf>
    <xf numFmtId="9" fontId="5" fillId="0" borderId="11" xfId="1" applyFont="1" applyFill="1" applyBorder="1" applyAlignment="1" applyProtection="1">
      <alignment horizontal="center"/>
    </xf>
    <xf numFmtId="0" fontId="7" fillId="0" borderId="10" xfId="0" applyFont="1" applyFill="1" applyBorder="1" applyAlignment="1" applyProtection="1">
      <alignment horizontal="left"/>
    </xf>
    <xf numFmtId="0" fontId="7" fillId="0" borderId="1" xfId="0" applyFont="1" applyFill="1" applyBorder="1" applyAlignment="1" applyProtection="1">
      <alignment horizontal="left"/>
    </xf>
    <xf numFmtId="167" fontId="7" fillId="0" borderId="1" xfId="0" applyNumberFormat="1" applyFont="1" applyFill="1" applyBorder="1" applyAlignment="1" applyProtection="1">
      <alignment horizontal="center"/>
    </xf>
    <xf numFmtId="167" fontId="7" fillId="0" borderId="11" xfId="0" applyNumberFormat="1" applyFont="1" applyFill="1" applyBorder="1" applyAlignment="1" applyProtection="1">
      <alignment horizontal="center"/>
    </xf>
    <xf numFmtId="166" fontId="7" fillId="0" borderId="1" xfId="1" applyNumberFormat="1" applyFont="1" applyFill="1" applyBorder="1" applyAlignment="1" applyProtection="1">
      <alignment horizontal="center"/>
    </xf>
    <xf numFmtId="166" fontId="7" fillId="0" borderId="11" xfId="1" applyNumberFormat="1" applyFont="1" applyFill="1" applyBorder="1" applyAlignment="1" applyProtection="1">
      <alignment horizontal="center"/>
    </xf>
    <xf numFmtId="1" fontId="5" fillId="0" borderId="1" xfId="0" applyNumberFormat="1" applyFont="1" applyFill="1" applyBorder="1" applyAlignment="1" applyProtection="1">
      <alignment horizontal="center"/>
    </xf>
    <xf numFmtId="1" fontId="5" fillId="0" borderId="11" xfId="0" applyNumberFormat="1" applyFont="1" applyFill="1" applyBorder="1" applyAlignment="1" applyProtection="1">
      <alignment horizontal="center"/>
    </xf>
    <xf numFmtId="0" fontId="6" fillId="0" borderId="1" xfId="0" applyFont="1" applyFill="1" applyBorder="1" applyAlignment="1" applyProtection="1">
      <alignment horizontal="right" vertical="center" wrapText="1"/>
      <protection locked="0"/>
    </xf>
    <xf numFmtId="0" fontId="6" fillId="0" borderId="11" xfId="0" applyFont="1" applyFill="1" applyBorder="1" applyAlignment="1" applyProtection="1">
      <alignment horizontal="right" vertical="center" wrapText="1"/>
      <protection locked="0"/>
    </xf>
    <xf numFmtId="0" fontId="6" fillId="0" borderId="13" xfId="0" applyFont="1" applyFill="1" applyBorder="1" applyAlignment="1" applyProtection="1">
      <alignment horizontal="right" vertical="center" wrapText="1"/>
      <protection locked="0"/>
    </xf>
    <xf numFmtId="0" fontId="6" fillId="0" borderId="14" xfId="0" applyFont="1" applyFill="1" applyBorder="1" applyAlignment="1" applyProtection="1">
      <alignment horizontal="right" vertical="center" wrapText="1"/>
      <protection locked="0"/>
    </xf>
    <xf numFmtId="0" fontId="5" fillId="0" borderId="31" xfId="0" applyFont="1" applyFill="1" applyBorder="1" applyAlignment="1" applyProtection="1">
      <alignment horizontal="center" vertical="center"/>
    </xf>
    <xf numFmtId="0" fontId="5" fillId="0" borderId="29" xfId="0" applyFont="1" applyFill="1" applyBorder="1" applyAlignment="1" applyProtection="1">
      <alignment horizontal="center" vertical="center"/>
    </xf>
    <xf numFmtId="0" fontId="5" fillId="0" borderId="44" xfId="0" applyFont="1" applyFill="1" applyBorder="1" applyAlignment="1" applyProtection="1">
      <alignment horizontal="center" vertical="center"/>
    </xf>
    <xf numFmtId="0" fontId="5" fillId="0" borderId="25"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6" fillId="0" borderId="36" xfId="0" applyFont="1" applyFill="1" applyBorder="1" applyAlignment="1" applyProtection="1">
      <alignment horizontal="right" vertical="center"/>
      <protection locked="0"/>
    </xf>
    <xf numFmtId="0" fontId="6" fillId="0" borderId="16" xfId="0" applyFont="1" applyFill="1" applyBorder="1" applyAlignment="1" applyProtection="1">
      <alignment horizontal="right" vertical="center"/>
      <protection locked="0"/>
    </xf>
    <xf numFmtId="0" fontId="6" fillId="0" borderId="13" xfId="0" applyFont="1" applyFill="1" applyBorder="1" applyAlignment="1" applyProtection="1">
      <alignment horizontal="center"/>
      <protection locked="0"/>
    </xf>
    <xf numFmtId="0" fontId="6" fillId="0" borderId="14" xfId="0" applyFont="1" applyFill="1" applyBorder="1" applyAlignment="1" applyProtection="1">
      <alignment horizontal="center"/>
      <protection locked="0"/>
    </xf>
    <xf numFmtId="0" fontId="6" fillId="0" borderId="1" xfId="0" applyFont="1" applyFill="1" applyBorder="1" applyAlignment="1" applyProtection="1">
      <alignment horizontal="center" vertical="center" wrapText="1"/>
      <protection locked="0"/>
    </xf>
    <xf numFmtId="0" fontId="6" fillId="0" borderId="11"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xf>
    <xf numFmtId="0" fontId="5" fillId="0" borderId="0" xfId="0" applyFont="1" applyFill="1" applyBorder="1" applyAlignment="1" applyProtection="1">
      <alignment horizontal="right" vertical="center" wrapText="1"/>
    </xf>
    <xf numFmtId="0" fontId="5" fillId="0" borderId="27"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protection locked="0"/>
    </xf>
    <xf numFmtId="0" fontId="6" fillId="0" borderId="14" xfId="0" applyFont="1" applyFill="1" applyBorder="1" applyAlignment="1" applyProtection="1">
      <alignment horizontal="center" vertical="center" wrapText="1"/>
      <protection locked="0"/>
    </xf>
    <xf numFmtId="0" fontId="5" fillId="0" borderId="2" xfId="0" applyFont="1" applyFill="1" applyBorder="1" applyAlignment="1" applyProtection="1">
      <alignment horizontal="center" vertical="center" wrapText="1"/>
    </xf>
    <xf numFmtId="0" fontId="5" fillId="0" borderId="32" xfId="0" applyFont="1" applyFill="1" applyBorder="1" applyAlignment="1" applyProtection="1">
      <alignment horizontal="center" vertical="center" wrapText="1"/>
    </xf>
    <xf numFmtId="0" fontId="5" fillId="0" borderId="35" xfId="0" applyFont="1" applyFill="1" applyBorder="1" applyAlignment="1" applyProtection="1">
      <alignment horizontal="center" vertical="center" wrapText="1"/>
    </xf>
    <xf numFmtId="0" fontId="6" fillId="0" borderId="1" xfId="0" applyFont="1" applyFill="1" applyBorder="1" applyAlignment="1" applyProtection="1">
      <alignment horizontal="right" vertical="center" wrapText="1"/>
    </xf>
    <xf numFmtId="9" fontId="6" fillId="0" borderId="1" xfId="0" applyNumberFormat="1"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9" fontId="6" fillId="0" borderId="2" xfId="1" applyFont="1" applyFill="1" applyBorder="1" applyAlignment="1" applyProtection="1">
      <alignment horizontal="center" vertical="center"/>
    </xf>
    <xf numFmtId="9" fontId="6" fillId="0" borderId="32" xfId="1" applyFont="1" applyFill="1" applyBorder="1" applyAlignment="1" applyProtection="1">
      <alignment horizontal="center" vertical="center"/>
    </xf>
    <xf numFmtId="9" fontId="6" fillId="0" borderId="35" xfId="1" applyFont="1" applyFill="1" applyBorder="1" applyAlignment="1" applyProtection="1">
      <alignment horizontal="center" vertical="center"/>
    </xf>
    <xf numFmtId="0" fontId="6" fillId="0" borderId="13" xfId="0" applyFont="1" applyFill="1" applyBorder="1" applyAlignment="1" applyProtection="1">
      <alignment horizontal="right" vertical="center" wrapText="1"/>
    </xf>
    <xf numFmtId="9" fontId="6" fillId="0" borderId="13"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center" vertical="center" wrapText="1"/>
    </xf>
    <xf numFmtId="9" fontId="6" fillId="0" borderId="36" xfId="1" applyFont="1" applyFill="1" applyBorder="1" applyAlignment="1" applyProtection="1">
      <alignment horizontal="center" vertical="center"/>
    </xf>
    <xf numFmtId="9" fontId="6" fillId="0" borderId="46" xfId="1" applyFont="1" applyFill="1" applyBorder="1" applyAlignment="1" applyProtection="1">
      <alignment horizontal="center" vertical="center"/>
    </xf>
    <xf numFmtId="9" fontId="6" fillId="0" borderId="37" xfId="1" applyFont="1" applyFill="1" applyBorder="1" applyAlignment="1" applyProtection="1">
      <alignment horizontal="center" vertical="center"/>
    </xf>
    <xf numFmtId="0" fontId="5" fillId="0" borderId="43" xfId="0" applyFont="1" applyFill="1" applyBorder="1" applyAlignment="1" applyProtection="1">
      <alignment horizontal="right" vertical="center" wrapText="1"/>
      <protection locked="0"/>
    </xf>
    <xf numFmtId="0" fontId="5" fillId="0" borderId="30" xfId="0" applyFont="1" applyFill="1" applyBorder="1" applyAlignment="1" applyProtection="1">
      <alignment horizontal="center" vertical="center" wrapText="1" readingOrder="2"/>
    </xf>
    <xf numFmtId="0" fontId="5" fillId="0" borderId="38" xfId="0" applyFont="1" applyFill="1" applyBorder="1" applyAlignment="1" applyProtection="1">
      <alignment horizontal="center" vertical="center" wrapText="1" readingOrder="2"/>
    </xf>
    <xf numFmtId="0" fontId="5" fillId="0" borderId="34" xfId="0" applyFont="1" applyFill="1" applyBorder="1" applyAlignment="1" applyProtection="1">
      <alignment horizontal="center" vertical="center" wrapText="1" readingOrder="2"/>
    </xf>
    <xf numFmtId="0" fontId="5" fillId="0" borderId="45" xfId="0" applyFont="1" applyFill="1" applyBorder="1" applyAlignment="1" applyProtection="1">
      <alignment horizontal="center" vertical="center" wrapText="1" readingOrder="2"/>
    </xf>
    <xf numFmtId="0" fontId="6" fillId="0" borderId="2" xfId="0" applyFont="1" applyFill="1" applyBorder="1" applyAlignment="1" applyProtection="1">
      <alignment vertical="center" wrapText="1" readingOrder="2"/>
    </xf>
    <xf numFmtId="0" fontId="6" fillId="0" borderId="32" xfId="0" applyFont="1" applyFill="1" applyBorder="1" applyAlignment="1" applyProtection="1">
      <alignment vertical="center" wrapText="1" readingOrder="2"/>
    </xf>
    <xf numFmtId="0" fontId="6" fillId="0" borderId="33" xfId="0" applyFont="1" applyFill="1" applyBorder="1" applyAlignment="1" applyProtection="1">
      <alignment vertical="center" wrapText="1" readingOrder="2"/>
    </xf>
    <xf numFmtId="0" fontId="6" fillId="0" borderId="2" xfId="0" applyFont="1" applyFill="1" applyBorder="1" applyAlignment="1" applyProtection="1">
      <alignment horizontal="right" vertical="center" wrapText="1" readingOrder="2"/>
    </xf>
    <xf numFmtId="0" fontId="6" fillId="0" borderId="32" xfId="0" applyFont="1" applyFill="1" applyBorder="1" applyAlignment="1" applyProtection="1">
      <alignment horizontal="right" vertical="center" wrapText="1" readingOrder="2"/>
    </xf>
    <xf numFmtId="0" fontId="6" fillId="0" borderId="35" xfId="0" applyFont="1" applyFill="1" applyBorder="1" applyAlignment="1" applyProtection="1">
      <alignment horizontal="right" vertical="center" wrapText="1" readingOrder="2"/>
    </xf>
    <xf numFmtId="0" fontId="6" fillId="0" borderId="10" xfId="0" applyFont="1" applyFill="1" applyBorder="1" applyAlignment="1" applyProtection="1">
      <alignment horizontal="right" vertical="center" wrapText="1"/>
    </xf>
    <xf numFmtId="0" fontId="6" fillId="0" borderId="12" xfId="0" applyFont="1" applyFill="1" applyBorder="1" applyAlignment="1" applyProtection="1">
      <alignment horizontal="right" vertical="center" wrapText="1"/>
    </xf>
    <xf numFmtId="0" fontId="6" fillId="0" borderId="36" xfId="0" applyFont="1" applyFill="1" applyBorder="1" applyAlignment="1" applyProtection="1">
      <alignment vertical="center" wrapText="1" readingOrder="2"/>
    </xf>
    <xf numFmtId="0" fontId="6" fillId="0" borderId="46" xfId="0" applyFont="1" applyFill="1" applyBorder="1" applyAlignment="1" applyProtection="1">
      <alignment vertical="center" wrapText="1" readingOrder="2"/>
    </xf>
    <xf numFmtId="0" fontId="6" fillId="0" borderId="16" xfId="0" applyFont="1" applyFill="1" applyBorder="1" applyAlignment="1" applyProtection="1">
      <alignment vertical="center" wrapText="1" readingOrder="2"/>
    </xf>
    <xf numFmtId="0" fontId="6" fillId="0" borderId="36" xfId="0" applyFont="1" applyFill="1" applyBorder="1" applyAlignment="1" applyProtection="1">
      <alignment horizontal="right" vertical="center" wrapText="1" readingOrder="2"/>
    </xf>
    <xf numFmtId="0" fontId="6" fillId="0" borderId="46" xfId="0" applyFont="1" applyFill="1" applyBorder="1" applyAlignment="1" applyProtection="1">
      <alignment horizontal="right" vertical="center" wrapText="1" readingOrder="2"/>
    </xf>
    <xf numFmtId="0" fontId="6" fillId="0" borderId="37" xfId="0" applyFont="1" applyFill="1" applyBorder="1" applyAlignment="1" applyProtection="1">
      <alignment horizontal="right" vertical="center" wrapText="1" readingOrder="2"/>
    </xf>
    <xf numFmtId="0" fontId="6" fillId="0" borderId="27" xfId="0" applyFont="1" applyFill="1" applyBorder="1" applyAlignment="1" applyProtection="1">
      <alignment horizontal="right" vertical="center" wrapText="1"/>
    </xf>
    <xf numFmtId="0" fontId="6" fillId="0" borderId="25" xfId="0" applyFont="1" applyFill="1" applyBorder="1" applyAlignment="1" applyProtection="1">
      <alignment horizontal="right" vertical="center" wrapText="1"/>
    </xf>
    <xf numFmtId="0" fontId="6" fillId="0" borderId="25" xfId="0" applyFont="1" applyFill="1" applyBorder="1" applyAlignment="1" applyProtection="1">
      <alignment horizontal="center" vertical="center" wrapText="1"/>
      <protection locked="0"/>
    </xf>
    <xf numFmtId="0" fontId="6" fillId="0" borderId="28"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right" vertical="center"/>
    </xf>
    <xf numFmtId="0" fontId="6" fillId="0" borderId="1" xfId="0" applyFont="1" applyFill="1" applyBorder="1" applyAlignment="1" applyProtection="1">
      <alignment horizontal="right" vertical="center"/>
      <protection locked="0"/>
    </xf>
    <xf numFmtId="0" fontId="6" fillId="0" borderId="11" xfId="0" applyFont="1" applyFill="1" applyBorder="1" applyAlignment="1" applyProtection="1">
      <alignment horizontal="right" vertical="center"/>
      <protection locked="0"/>
    </xf>
    <xf numFmtId="0" fontId="6" fillId="0" borderId="17"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8" xfId="0" applyFont="1" applyFill="1" applyBorder="1" applyAlignment="1" applyProtection="1">
      <alignment horizontal="center" vertical="center"/>
    </xf>
    <xf numFmtId="0" fontId="6" fillId="0" borderId="48" xfId="0" applyFont="1" applyFill="1" applyBorder="1" applyAlignment="1" applyProtection="1">
      <alignment horizontal="right" vertical="center"/>
    </xf>
    <xf numFmtId="0" fontId="6" fillId="0" borderId="49" xfId="0" applyFont="1" applyFill="1" applyBorder="1" applyAlignment="1" applyProtection="1">
      <alignment horizontal="right" vertical="center"/>
    </xf>
    <xf numFmtId="0" fontId="6" fillId="0" borderId="42" xfId="0" applyFont="1" applyFill="1" applyBorder="1" applyAlignment="1" applyProtection="1">
      <alignment horizontal="right" vertical="center"/>
    </xf>
    <xf numFmtId="0" fontId="6" fillId="0" borderId="7" xfId="0" applyFont="1" applyFill="1" applyBorder="1" applyAlignment="1" applyProtection="1">
      <alignment horizontal="right" vertical="center"/>
    </xf>
    <xf numFmtId="0" fontId="6" fillId="0" borderId="0" xfId="0" applyFont="1" applyFill="1" applyBorder="1" applyAlignment="1" applyProtection="1">
      <alignment horizontal="right" vertical="center"/>
    </xf>
    <xf numFmtId="0" fontId="6" fillId="0" borderId="41" xfId="0" applyFont="1" applyFill="1" applyBorder="1" applyAlignment="1" applyProtection="1">
      <alignment horizontal="right" vertical="center"/>
    </xf>
    <xf numFmtId="0" fontId="6" fillId="0" borderId="50" xfId="0" applyFont="1" applyFill="1" applyBorder="1" applyAlignment="1" applyProtection="1">
      <alignment horizontal="right" vertical="center"/>
    </xf>
    <xf numFmtId="0" fontId="6" fillId="0" borderId="51" xfId="0" applyFont="1" applyFill="1" applyBorder="1" applyAlignment="1" applyProtection="1">
      <alignment horizontal="right" vertical="center"/>
    </xf>
    <xf numFmtId="0" fontId="6" fillId="0" borderId="5" xfId="0" applyFont="1" applyFill="1" applyBorder="1" applyAlignment="1" applyProtection="1">
      <alignment horizontal="right" vertical="center"/>
    </xf>
    <xf numFmtId="0" fontId="6" fillId="0" borderId="32" xfId="0" applyFont="1" applyFill="1" applyBorder="1" applyAlignment="1" applyProtection="1">
      <alignment horizontal="center" vertical="center"/>
      <protection locked="0"/>
    </xf>
    <xf numFmtId="0" fontId="6" fillId="0" borderId="35" xfId="0" applyFont="1" applyFill="1" applyBorder="1" applyAlignment="1" applyProtection="1">
      <alignment horizontal="center" vertical="center"/>
      <protection locked="0"/>
    </xf>
    <xf numFmtId="0" fontId="6" fillId="0" borderId="58" xfId="0" applyFont="1" applyFill="1" applyBorder="1" applyAlignment="1" applyProtection="1">
      <alignment horizontal="right" vertical="center"/>
    </xf>
    <xf numFmtId="0" fontId="6" fillId="0" borderId="25" xfId="0" applyFont="1" applyFill="1" applyBorder="1" applyAlignment="1" applyProtection="1">
      <alignment horizontal="right" vertical="center"/>
      <protection locked="0"/>
    </xf>
    <xf numFmtId="0" fontId="6" fillId="0" borderId="28" xfId="0" applyFont="1" applyFill="1" applyBorder="1" applyAlignment="1" applyProtection="1">
      <alignment horizontal="right" vertical="center"/>
      <protection locked="0"/>
    </xf>
    <xf numFmtId="0" fontId="5" fillId="0" borderId="1" xfId="0" applyFont="1" applyFill="1" applyBorder="1" applyAlignment="1" applyProtection="1">
      <alignment horizontal="right" vertical="center"/>
    </xf>
    <xf numFmtId="0" fontId="5" fillId="0" borderId="11" xfId="0" applyFont="1" applyFill="1" applyBorder="1" applyAlignment="1" applyProtection="1">
      <alignment horizontal="right" vertical="center"/>
    </xf>
    <xf numFmtId="0" fontId="5" fillId="0" borderId="10" xfId="0" applyFont="1" applyFill="1" applyBorder="1" applyAlignment="1" applyProtection="1">
      <alignment horizontal="center" vertical="center" wrapText="1"/>
    </xf>
    <xf numFmtId="0" fontId="6" fillId="0" borderId="2" xfId="0" applyFont="1" applyFill="1" applyBorder="1" applyAlignment="1" applyProtection="1">
      <alignment horizontal="right" vertical="center" wrapText="1"/>
      <protection locked="0"/>
    </xf>
    <xf numFmtId="0" fontId="6" fillId="0" borderId="32" xfId="0" applyFont="1" applyFill="1" applyBorder="1" applyAlignment="1" applyProtection="1">
      <alignment horizontal="right" vertical="center" wrapText="1"/>
      <protection locked="0"/>
    </xf>
    <xf numFmtId="0" fontId="6" fillId="0" borderId="33" xfId="0" applyFont="1" applyFill="1" applyBorder="1" applyAlignment="1" applyProtection="1">
      <alignment horizontal="right" vertical="center" wrapText="1"/>
      <protection locked="0"/>
    </xf>
    <xf numFmtId="0" fontId="5" fillId="0" borderId="30" xfId="0" applyFont="1" applyFill="1" applyBorder="1" applyAlignment="1" applyProtection="1">
      <alignment horizontal="center" vertical="center" wrapText="1"/>
    </xf>
    <xf numFmtId="0" fontId="5" fillId="0" borderId="38" xfId="0" applyFont="1" applyFill="1" applyBorder="1" applyAlignment="1" applyProtection="1">
      <alignment horizontal="center" vertical="center" wrapText="1"/>
    </xf>
    <xf numFmtId="0" fontId="5" fillId="0" borderId="34" xfId="0" applyFont="1" applyFill="1" applyBorder="1" applyAlignment="1" applyProtection="1">
      <alignment horizontal="center" vertical="center" wrapText="1"/>
    </xf>
    <xf numFmtId="0" fontId="6" fillId="0" borderId="17" xfId="0" applyFont="1" applyFill="1" applyBorder="1" applyAlignment="1" applyProtection="1">
      <alignment horizontal="center" vertical="center" wrapText="1"/>
    </xf>
    <xf numFmtId="0" fontId="6" fillId="0" borderId="8"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3" xfId="0" applyFont="1" applyFill="1" applyBorder="1" applyAlignment="1" applyProtection="1">
      <alignment horizontal="center" vertical="center" wrapText="1"/>
    </xf>
    <xf numFmtId="0" fontId="5" fillId="0" borderId="43" xfId="0" applyFont="1" applyFill="1" applyBorder="1" applyAlignment="1" applyProtection="1">
      <alignment horizontal="right" vertical="center" wrapText="1"/>
    </xf>
    <xf numFmtId="0" fontId="6" fillId="0" borderId="25" xfId="0" applyFont="1" applyFill="1" applyBorder="1" applyAlignment="1" applyProtection="1">
      <alignment horizontal="right" vertical="center" wrapText="1"/>
      <protection locked="0"/>
    </xf>
    <xf numFmtId="0" fontId="6" fillId="0" borderId="28" xfId="0" applyFont="1" applyFill="1" applyBorder="1" applyAlignment="1" applyProtection="1">
      <alignment horizontal="right" vertical="center" wrapText="1"/>
      <protection locked="0"/>
    </xf>
    <xf numFmtId="0" fontId="5" fillId="0" borderId="17" xfId="0" applyFont="1" applyFill="1" applyBorder="1" applyAlignment="1" applyProtection="1">
      <alignment horizontal="center" vertical="center" wrapText="1"/>
    </xf>
    <xf numFmtId="0" fontId="5" fillId="0" borderId="19" xfId="0" applyFont="1" applyFill="1" applyBorder="1" applyAlignment="1" applyProtection="1">
      <alignment horizontal="center" vertical="center" wrapText="1"/>
    </xf>
    <xf numFmtId="0" fontId="5" fillId="0" borderId="8"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19" xfId="0" applyFont="1" applyFill="1" applyBorder="1" applyAlignment="1" applyProtection="1">
      <alignment horizontal="center" vertical="center" wrapText="1"/>
    </xf>
    <xf numFmtId="0" fontId="6" fillId="0" borderId="21" xfId="0" applyFont="1" applyFill="1" applyBorder="1" applyAlignment="1" applyProtection="1">
      <alignment horizontal="center" vertical="center" wrapText="1"/>
    </xf>
    <xf numFmtId="0" fontId="6" fillId="0" borderId="22" xfId="0" applyFont="1" applyFill="1" applyBorder="1" applyAlignment="1" applyProtection="1">
      <alignment horizontal="center" vertical="center" wrapText="1"/>
    </xf>
    <xf numFmtId="0" fontId="6" fillId="0" borderId="36" xfId="0" applyFont="1" applyFill="1" applyBorder="1" applyAlignment="1" applyProtection="1">
      <alignment horizontal="right" vertical="center" wrapText="1"/>
      <protection locked="0"/>
    </xf>
    <xf numFmtId="0" fontId="6" fillId="0" borderId="46" xfId="0" applyFont="1" applyFill="1" applyBorder="1" applyAlignment="1" applyProtection="1">
      <alignment horizontal="right" vertical="center" wrapText="1"/>
      <protection locked="0"/>
    </xf>
    <xf numFmtId="0" fontId="6" fillId="0" borderId="16" xfId="0" applyFont="1" applyFill="1" applyBorder="1" applyAlignment="1" applyProtection="1">
      <alignment horizontal="right" vertical="center" wrapText="1"/>
      <protection locked="0"/>
    </xf>
    <xf numFmtId="0" fontId="6" fillId="0" borderId="36" xfId="0" applyFont="1" applyFill="1" applyBorder="1" applyAlignment="1" applyProtection="1">
      <alignment horizontal="center" vertical="center" wrapText="1"/>
      <protection locked="0"/>
    </xf>
    <xf numFmtId="0" fontId="6" fillId="0" borderId="46" xfId="0" applyFont="1" applyFill="1" applyBorder="1" applyAlignment="1" applyProtection="1">
      <alignment horizontal="center" vertical="center" wrapText="1"/>
      <protection locked="0"/>
    </xf>
    <xf numFmtId="0" fontId="6" fillId="0" borderId="37"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right" vertical="center" wrapText="1" readingOrder="2"/>
      <protection locked="0"/>
    </xf>
    <xf numFmtId="0" fontId="6" fillId="0" borderId="11" xfId="0" applyFont="1" applyFill="1" applyBorder="1" applyAlignment="1" applyProtection="1">
      <alignment horizontal="right" vertical="center" wrapText="1" readingOrder="2"/>
      <protection locked="0"/>
    </xf>
    <xf numFmtId="0" fontId="6" fillId="0" borderId="1" xfId="0" applyFont="1" applyFill="1" applyBorder="1" applyAlignment="1" applyProtection="1">
      <alignment horizontal="right" vertical="center" readingOrder="2"/>
      <protection locked="0"/>
    </xf>
    <xf numFmtId="0" fontId="6" fillId="0" borderId="11" xfId="0" applyFont="1" applyFill="1" applyBorder="1" applyAlignment="1" applyProtection="1">
      <alignment horizontal="right" vertical="center" readingOrder="2"/>
      <protection locked="0"/>
    </xf>
    <xf numFmtId="0" fontId="6" fillId="0" borderId="13" xfId="0" applyFont="1" applyFill="1" applyBorder="1" applyAlignment="1" applyProtection="1">
      <alignment horizontal="right" vertical="center" readingOrder="2"/>
      <protection locked="0"/>
    </xf>
    <xf numFmtId="0" fontId="6" fillId="0" borderId="14" xfId="0" applyFont="1" applyFill="1" applyBorder="1" applyAlignment="1" applyProtection="1">
      <alignment horizontal="right" vertical="center" readingOrder="2"/>
      <protection locked="0"/>
    </xf>
    <xf numFmtId="0" fontId="4" fillId="0" borderId="0" xfId="0" applyFont="1" applyFill="1" applyAlignment="1" applyProtection="1">
      <alignment horizontal="center"/>
    </xf>
    <xf numFmtId="0" fontId="4" fillId="0" borderId="0" xfId="0" applyFont="1" applyFill="1" applyAlignment="1" applyProtection="1">
      <alignment horizontal="right"/>
    </xf>
    <xf numFmtId="0" fontId="4" fillId="0" borderId="43" xfId="0" applyFont="1" applyFill="1" applyBorder="1" applyAlignment="1" applyProtection="1">
      <alignment horizontal="right"/>
    </xf>
    <xf numFmtId="0" fontId="4" fillId="0" borderId="0" xfId="0" applyFont="1" applyFill="1" applyBorder="1" applyAlignment="1" applyProtection="1">
      <alignment horizontal="left"/>
    </xf>
    <xf numFmtId="0" fontId="4" fillId="0" borderId="27" xfId="0" applyFont="1" applyFill="1" applyBorder="1" applyAlignment="1" applyProtection="1">
      <alignment horizontal="right" vertical="center" wrapText="1"/>
    </xf>
    <xf numFmtId="0" fontId="4" fillId="0" borderId="25" xfId="0" applyFont="1" applyFill="1" applyBorder="1" applyAlignment="1" applyProtection="1">
      <alignment horizontal="right" vertical="center" wrapText="1"/>
    </xf>
    <xf numFmtId="0" fontId="4" fillId="0" borderId="28" xfId="0" applyFont="1" applyFill="1" applyBorder="1" applyAlignment="1" applyProtection="1">
      <alignment horizontal="right" vertical="center" wrapText="1"/>
    </xf>
    <xf numFmtId="0" fontId="4" fillId="0" borderId="53" xfId="0" applyFont="1" applyFill="1" applyBorder="1" applyAlignment="1" applyProtection="1">
      <alignment horizontal="left" vertical="center" wrapText="1"/>
    </xf>
    <xf numFmtId="0" fontId="4" fillId="0" borderId="29" xfId="0" applyFont="1" applyFill="1" applyBorder="1" applyAlignment="1" applyProtection="1">
      <alignment horizontal="left" vertical="center" wrapText="1"/>
    </xf>
    <xf numFmtId="2" fontId="4" fillId="0" borderId="38" xfId="0" applyNumberFormat="1" applyFont="1" applyFill="1" applyBorder="1" applyAlignment="1" applyProtection="1">
      <alignment horizontal="center" vertical="center" wrapText="1"/>
    </xf>
    <xf numFmtId="2" fontId="4" fillId="0" borderId="45" xfId="0" applyNumberFormat="1" applyFont="1" applyFill="1" applyBorder="1" applyAlignment="1" applyProtection="1">
      <alignment horizontal="center" vertical="center" wrapText="1"/>
    </xf>
    <xf numFmtId="0" fontId="6" fillId="0" borderId="13" xfId="0" applyFont="1" applyFill="1" applyBorder="1" applyAlignment="1" applyProtection="1">
      <alignment horizontal="right" vertical="center" wrapText="1" readingOrder="2"/>
      <protection locked="0"/>
    </xf>
    <xf numFmtId="0" fontId="6" fillId="0" borderId="14" xfId="0" applyFont="1" applyFill="1" applyBorder="1" applyAlignment="1" applyProtection="1">
      <alignment horizontal="right" vertical="center" wrapText="1" readingOrder="2"/>
      <protection locked="0"/>
    </xf>
    <xf numFmtId="0" fontId="4" fillId="0" borderId="12" xfId="0" applyFont="1" applyFill="1" applyBorder="1" applyAlignment="1" applyProtection="1">
      <alignment horizontal="left" vertical="center"/>
    </xf>
    <xf numFmtId="0" fontId="4" fillId="0" borderId="13" xfId="0" applyFont="1" applyFill="1" applyBorder="1" applyAlignment="1" applyProtection="1">
      <alignment horizontal="left" vertical="center"/>
    </xf>
    <xf numFmtId="0" fontId="2" fillId="0" borderId="1" xfId="0" applyFont="1" applyFill="1" applyBorder="1" applyAlignment="1" applyProtection="1">
      <alignment horizontal="right" vertical="center" wrapText="1"/>
      <protection locked="0"/>
    </xf>
    <xf numFmtId="0" fontId="2" fillId="0" borderId="11" xfId="0" applyFont="1" applyFill="1" applyBorder="1" applyAlignment="1" applyProtection="1">
      <alignment horizontal="right" vertical="center" wrapText="1"/>
      <protection locked="0"/>
    </xf>
    <xf numFmtId="0" fontId="2" fillId="0" borderId="0" xfId="0" applyFont="1" applyFill="1" applyBorder="1" applyAlignment="1" applyProtection="1">
      <alignment horizontal="center"/>
    </xf>
    <xf numFmtId="0" fontId="2"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center" vertical="center"/>
    </xf>
    <xf numFmtId="0" fontId="2" fillId="0" borderId="13" xfId="0" applyFont="1" applyFill="1" applyBorder="1" applyAlignment="1" applyProtection="1">
      <alignment horizontal="center" vertical="center"/>
    </xf>
    <xf numFmtId="0" fontId="2" fillId="0" borderId="13"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1"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10" xfId="0" applyFont="1" applyFill="1" applyBorder="1" applyAlignment="1" applyProtection="1">
      <alignment horizontal="center" wrapText="1"/>
    </xf>
    <xf numFmtId="0" fontId="4" fillId="0" borderId="11" xfId="0" applyFont="1" applyFill="1" applyBorder="1" applyAlignment="1" applyProtection="1">
      <alignment horizontal="center" wrapText="1"/>
    </xf>
    <xf numFmtId="0" fontId="2" fillId="0" borderId="10" xfId="0" applyFont="1" applyFill="1" applyBorder="1" applyAlignment="1" applyProtection="1">
      <alignment horizontal="center" vertical="center" wrapText="1"/>
    </xf>
    <xf numFmtId="0" fontId="2" fillId="0" borderId="12" xfId="0" applyFont="1" applyFill="1" applyBorder="1" applyAlignment="1" applyProtection="1">
      <alignment horizontal="center" vertical="center" wrapText="1"/>
    </xf>
    <xf numFmtId="0" fontId="4" fillId="0" borderId="1" xfId="0" applyFont="1" applyFill="1" applyBorder="1" applyAlignment="1" applyProtection="1">
      <alignment horizontal="right" vertical="top" wrapText="1"/>
    </xf>
    <xf numFmtId="0" fontId="4" fillId="0" borderId="13" xfId="0" applyFont="1" applyFill="1" applyBorder="1" applyAlignment="1" applyProtection="1">
      <alignment horizontal="right" vertical="top" wrapText="1"/>
    </xf>
    <xf numFmtId="0" fontId="2" fillId="0" borderId="11" xfId="0" applyFont="1" applyFill="1" applyBorder="1" applyAlignment="1" applyProtection="1">
      <alignment horizontal="center" vertical="center" wrapText="1"/>
    </xf>
    <xf numFmtId="0" fontId="2" fillId="0" borderId="14" xfId="0" applyFont="1" applyFill="1" applyBorder="1" applyAlignment="1" applyProtection="1">
      <alignment horizontal="center" vertical="center" wrapText="1"/>
    </xf>
    <xf numFmtId="0" fontId="4" fillId="0" borderId="10" xfId="0" applyFont="1" applyFill="1" applyBorder="1" applyAlignment="1" applyProtection="1">
      <alignment horizontal="center" vertical="center" wrapText="1"/>
    </xf>
    <xf numFmtId="0" fontId="4" fillId="0" borderId="0" xfId="0" applyFont="1" applyFill="1" applyBorder="1" applyAlignment="1" applyProtection="1">
      <alignment horizontal="center"/>
    </xf>
    <xf numFmtId="0" fontId="2" fillId="0" borderId="13" xfId="0" applyFont="1" applyFill="1" applyBorder="1" applyAlignment="1" applyProtection="1">
      <alignment horizontal="right" vertical="center" wrapText="1"/>
      <protection locked="0"/>
    </xf>
    <xf numFmtId="0" fontId="2" fillId="0" borderId="14" xfId="0" applyFont="1" applyFill="1" applyBorder="1" applyAlignment="1" applyProtection="1">
      <alignment horizontal="right" vertical="center" wrapText="1"/>
      <protection locked="0"/>
    </xf>
    <xf numFmtId="0" fontId="2" fillId="0" borderId="27" xfId="0" applyFont="1" applyFill="1" applyBorder="1" applyAlignment="1" applyProtection="1">
      <alignment horizontal="center" vertical="center"/>
    </xf>
    <xf numFmtId="0" fontId="2" fillId="0" borderId="10" xfId="0" applyFont="1" applyFill="1" applyBorder="1" applyAlignment="1" applyProtection="1">
      <alignment horizontal="center" vertical="center"/>
    </xf>
    <xf numFmtId="0" fontId="2" fillId="0" borderId="12" xfId="0" applyFont="1" applyFill="1" applyBorder="1" applyAlignment="1" applyProtection="1">
      <alignment horizontal="center" vertical="center"/>
    </xf>
    <xf numFmtId="0" fontId="4" fillId="0" borderId="25" xfId="0" applyFont="1" applyFill="1" applyBorder="1" applyAlignment="1" applyProtection="1">
      <alignment horizontal="right" vertical="top" wrapText="1"/>
    </xf>
    <xf numFmtId="0" fontId="2" fillId="0" borderId="28" xfId="0" applyFont="1" applyFill="1" applyBorder="1" applyAlignment="1" applyProtection="1">
      <alignment horizontal="center" vertical="center"/>
    </xf>
    <xf numFmtId="0" fontId="2" fillId="0" borderId="11" xfId="0" applyFont="1" applyFill="1" applyBorder="1" applyAlignment="1" applyProtection="1">
      <alignment horizontal="center" vertical="center"/>
    </xf>
    <xf numFmtId="0" fontId="2" fillId="0" borderId="14" xfId="0" applyFont="1" applyFill="1" applyBorder="1" applyAlignment="1" applyProtection="1">
      <alignment horizontal="center" vertical="center"/>
    </xf>
    <xf numFmtId="0" fontId="2" fillId="0" borderId="2" xfId="0" applyFont="1" applyFill="1" applyBorder="1" applyAlignment="1" applyProtection="1">
      <alignment horizontal="right" vertical="center" wrapText="1"/>
      <protection locked="0"/>
    </xf>
    <xf numFmtId="0" fontId="2" fillId="0" borderId="32" xfId="0" applyFont="1" applyFill="1" applyBorder="1" applyAlignment="1" applyProtection="1">
      <alignment horizontal="right" vertical="center" wrapText="1"/>
      <protection locked="0"/>
    </xf>
    <xf numFmtId="0" fontId="2" fillId="0" borderId="35" xfId="0" applyFont="1" applyFill="1" applyBorder="1" applyAlignment="1" applyProtection="1">
      <alignment horizontal="right" vertical="center" wrapText="1"/>
      <protection locked="0"/>
    </xf>
    <xf numFmtId="0" fontId="4" fillId="0" borderId="24" xfId="0" applyFont="1" applyFill="1" applyBorder="1" applyAlignment="1" applyProtection="1">
      <alignment horizontal="right" vertical="center" wrapText="1"/>
    </xf>
    <xf numFmtId="0" fontId="4" fillId="0" borderId="38" xfId="0" applyFont="1" applyFill="1" applyBorder="1" applyAlignment="1" applyProtection="1">
      <alignment horizontal="right" vertical="center" wrapText="1"/>
    </xf>
    <xf numFmtId="0" fontId="4" fillId="0" borderId="45" xfId="0" applyFont="1" applyFill="1" applyBorder="1" applyAlignment="1" applyProtection="1">
      <alignment horizontal="right" vertical="center" wrapText="1"/>
    </xf>
    <xf numFmtId="0" fontId="2" fillId="0" borderId="36" xfId="0" applyFont="1" applyFill="1" applyBorder="1" applyAlignment="1" applyProtection="1">
      <alignment horizontal="right" vertical="center" wrapText="1"/>
      <protection locked="0"/>
    </xf>
    <xf numFmtId="0" fontId="2" fillId="0" borderId="46" xfId="0" applyFont="1" applyFill="1" applyBorder="1" applyAlignment="1" applyProtection="1">
      <alignment horizontal="right" vertical="center" wrapText="1"/>
      <protection locked="0"/>
    </xf>
    <xf numFmtId="0" fontId="2" fillId="0" borderId="37" xfId="0" applyFont="1" applyFill="1" applyBorder="1" applyAlignment="1" applyProtection="1">
      <alignment horizontal="right" vertical="center" wrapText="1"/>
      <protection locked="0"/>
    </xf>
    <xf numFmtId="0" fontId="2" fillId="0" borderId="25" xfId="0" applyFont="1" applyFill="1" applyBorder="1" applyAlignment="1" applyProtection="1">
      <alignment horizontal="center" vertical="center"/>
    </xf>
    <xf numFmtId="0" fontId="2" fillId="0" borderId="25" xfId="0" applyFont="1" applyFill="1" applyBorder="1" applyAlignment="1" applyProtection="1">
      <alignment horizontal="center" vertical="center" wrapText="1"/>
    </xf>
    <xf numFmtId="0" fontId="2" fillId="0" borderId="4" xfId="0" applyFont="1" applyFill="1" applyBorder="1" applyAlignment="1" applyProtection="1">
      <alignment horizontal="center" vertical="center"/>
    </xf>
    <xf numFmtId="0" fontId="2" fillId="0" borderId="22" xfId="0" applyFont="1" applyFill="1" applyBorder="1" applyAlignment="1" applyProtection="1">
      <alignment horizontal="center" vertical="center"/>
    </xf>
    <xf numFmtId="0" fontId="2" fillId="0" borderId="4" xfId="0" applyFont="1" applyFill="1" applyBorder="1" applyAlignment="1" applyProtection="1">
      <alignment horizontal="center" vertical="center" wrapText="1"/>
    </xf>
    <xf numFmtId="0" fontId="2" fillId="0" borderId="22" xfId="0" applyFont="1" applyFill="1" applyBorder="1" applyAlignment="1" applyProtection="1">
      <alignment horizontal="center" vertical="center" wrapText="1"/>
    </xf>
    <xf numFmtId="0" fontId="4" fillId="0" borderId="12" xfId="0" applyFont="1" applyFill="1" applyBorder="1" applyAlignment="1" applyProtection="1">
      <alignment horizontal="left"/>
    </xf>
    <xf numFmtId="0" fontId="4" fillId="0" borderId="13" xfId="0" applyFont="1" applyFill="1" applyBorder="1" applyAlignment="1" applyProtection="1">
      <alignment horizontal="left"/>
    </xf>
    <xf numFmtId="0" fontId="4" fillId="0" borderId="12" xfId="0" applyFont="1" applyFill="1" applyBorder="1" applyAlignment="1" applyProtection="1">
      <alignment horizontal="center" vertical="center" wrapText="1"/>
    </xf>
    <xf numFmtId="0" fontId="2" fillId="0" borderId="1" xfId="0" applyFont="1" applyFill="1" applyBorder="1" applyAlignment="1" applyProtection="1">
      <alignment horizontal="right" vertical="top" wrapText="1"/>
    </xf>
    <xf numFmtId="0" fontId="2" fillId="0" borderId="13" xfId="0" applyFont="1" applyFill="1" applyBorder="1" applyAlignment="1" applyProtection="1">
      <alignment horizontal="right" vertical="top" wrapText="1"/>
    </xf>
    <xf numFmtId="0" fontId="4" fillId="0" borderId="14" xfId="0" applyFont="1" applyFill="1" applyBorder="1" applyAlignment="1" applyProtection="1">
      <alignment horizontal="center" vertical="center" wrapText="1"/>
    </xf>
    <xf numFmtId="0" fontId="2" fillId="0" borderId="52" xfId="0" applyFont="1" applyFill="1" applyBorder="1" applyAlignment="1" applyProtection="1">
      <alignment horizontal="center" vertical="center"/>
    </xf>
    <xf numFmtId="0" fontId="4" fillId="0" borderId="40" xfId="0" applyFont="1" applyFill="1" applyBorder="1" applyAlignment="1" applyProtection="1">
      <alignment horizontal="center" vertical="center"/>
    </xf>
    <xf numFmtId="0" fontId="4" fillId="0" borderId="56" xfId="0" applyFont="1" applyFill="1" applyBorder="1" applyAlignment="1" applyProtection="1">
      <alignment horizontal="center" vertical="center"/>
    </xf>
    <xf numFmtId="0" fontId="4" fillId="0" borderId="57" xfId="0" applyFont="1" applyFill="1" applyBorder="1" applyAlignment="1" applyProtection="1">
      <alignment horizontal="center" vertical="center" wrapText="1"/>
    </xf>
    <xf numFmtId="0" fontId="4" fillId="0" borderId="47"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textRotation="180"/>
    </xf>
    <xf numFmtId="0" fontId="4" fillId="0" borderId="53" xfId="0" applyFont="1" applyFill="1" applyBorder="1" applyAlignment="1" applyProtection="1">
      <alignment horizontal="left" vertical="center"/>
    </xf>
    <xf numFmtId="0" fontId="4" fillId="0" borderId="29" xfId="0" applyFont="1" applyFill="1" applyBorder="1" applyAlignment="1" applyProtection="1">
      <alignment horizontal="left" vertical="center"/>
    </xf>
    <xf numFmtId="2" fontId="4" fillId="0" borderId="38" xfId="0" applyNumberFormat="1" applyFont="1" applyFill="1" applyBorder="1" applyAlignment="1" applyProtection="1">
      <alignment horizontal="center" vertical="center"/>
    </xf>
    <xf numFmtId="2" fontId="4" fillId="0" borderId="45" xfId="0" applyNumberFormat="1" applyFont="1" applyFill="1" applyBorder="1" applyAlignment="1" applyProtection="1">
      <alignment horizontal="center" vertical="center"/>
    </xf>
    <xf numFmtId="0" fontId="2" fillId="0" borderId="27" xfId="0" applyFont="1" applyFill="1" applyBorder="1" applyAlignment="1" applyProtection="1">
      <alignment horizontal="center" vertical="center" wrapText="1"/>
    </xf>
    <xf numFmtId="0" fontId="2" fillId="0" borderId="25" xfId="0" applyFont="1" applyFill="1" applyBorder="1" applyAlignment="1" applyProtection="1">
      <alignment horizontal="right" vertical="top" wrapText="1"/>
    </xf>
    <xf numFmtId="0" fontId="4" fillId="0" borderId="28" xfId="0" applyFont="1" applyFill="1" applyBorder="1" applyAlignment="1" applyProtection="1">
      <alignment horizontal="center" vertical="center" wrapText="1"/>
    </xf>
    <xf numFmtId="0" fontId="2" fillId="0" borderId="52" xfId="0" applyFont="1" applyFill="1" applyBorder="1" applyAlignment="1" applyProtection="1">
      <alignment horizontal="center"/>
    </xf>
    <xf numFmtId="0" fontId="4" fillId="0" borderId="4" xfId="0" applyFont="1" applyFill="1" applyBorder="1" applyAlignment="1" applyProtection="1">
      <alignment horizontal="center" vertical="center" wrapText="1"/>
    </xf>
    <xf numFmtId="0" fontId="4" fillId="0" borderId="3" xfId="0" applyFont="1" applyFill="1" applyBorder="1" applyAlignment="1" applyProtection="1">
      <alignment horizontal="center" vertical="center" wrapText="1"/>
    </xf>
    <xf numFmtId="0" fontId="4" fillId="0" borderId="18"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2" fillId="0" borderId="0" xfId="0" applyFont="1" applyFill="1" applyBorder="1" applyAlignment="1" applyProtection="1">
      <alignment horizontal="center" vertical="center"/>
    </xf>
    <xf numFmtId="0" fontId="4" fillId="0" borderId="17" xfId="0" applyFont="1" applyFill="1" applyBorder="1" applyAlignment="1" applyProtection="1">
      <alignment horizontal="center" vertical="center"/>
    </xf>
    <xf numFmtId="0" fontId="4" fillId="0" borderId="8"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53" xfId="0" applyFont="1" applyFill="1" applyBorder="1" applyAlignment="1" applyProtection="1">
      <alignment horizontal="center" vertical="center"/>
    </xf>
    <xf numFmtId="0" fontId="4" fillId="0" borderId="29" xfId="0" applyFont="1" applyFill="1" applyBorder="1" applyAlignment="1" applyProtection="1">
      <alignment horizontal="center" vertical="center"/>
    </xf>
    <xf numFmtId="0" fontId="4" fillId="0" borderId="15" xfId="0" applyFont="1" applyFill="1" applyBorder="1" applyAlignment="1" applyProtection="1">
      <alignment horizontal="left" vertical="center"/>
    </xf>
    <xf numFmtId="0" fontId="4" fillId="0" borderId="16" xfId="0" applyFont="1" applyFill="1" applyBorder="1" applyAlignment="1" applyProtection="1">
      <alignment horizontal="left" vertical="center"/>
    </xf>
    <xf numFmtId="0" fontId="2" fillId="0" borderId="28" xfId="0" applyFont="1" applyFill="1" applyBorder="1" applyAlignment="1" applyProtection="1">
      <alignment horizontal="center" vertical="center" wrapText="1"/>
    </xf>
    <xf numFmtId="0" fontId="2" fillId="0" borderId="6" xfId="0" applyFont="1" applyFill="1" applyBorder="1" applyAlignment="1" applyProtection="1">
      <alignment horizontal="center" vertical="center" wrapText="1"/>
    </xf>
    <xf numFmtId="0" fontId="4" fillId="0" borderId="4" xfId="0" applyFont="1" applyFill="1" applyBorder="1" applyAlignment="1" applyProtection="1">
      <alignment horizontal="left" vertical="center"/>
    </xf>
    <xf numFmtId="0" fontId="4" fillId="0" borderId="3" xfId="0" applyFont="1" applyFill="1" applyBorder="1" applyAlignment="1" applyProtection="1">
      <alignment horizontal="left" vertical="center"/>
    </xf>
    <xf numFmtId="0" fontId="4" fillId="0" borderId="6"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xf>
    <xf numFmtId="0" fontId="4" fillId="0" borderId="20"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2" fillId="0" borderId="53" xfId="0" applyFont="1" applyFill="1" applyBorder="1" applyAlignment="1" applyProtection="1">
      <alignment horizontal="center" vertical="center"/>
    </xf>
    <xf numFmtId="0" fontId="2" fillId="0" borderId="39" xfId="0" applyFont="1" applyFill="1" applyBorder="1" applyAlignment="1" applyProtection="1">
      <alignment horizontal="center" vertical="center"/>
    </xf>
    <xf numFmtId="0" fontId="2" fillId="0" borderId="55" xfId="0" applyFont="1" applyFill="1" applyBorder="1" applyAlignment="1" applyProtection="1">
      <alignment horizontal="center" vertical="center"/>
    </xf>
    <xf numFmtId="0" fontId="2" fillId="0" borderId="26" xfId="0" applyFont="1" applyFill="1" applyBorder="1" applyAlignment="1" applyProtection="1">
      <alignment horizontal="center" vertical="center"/>
    </xf>
    <xf numFmtId="0" fontId="2" fillId="0" borderId="20" xfId="0" applyFont="1" applyFill="1" applyBorder="1" applyAlignment="1" applyProtection="1">
      <alignment horizontal="center" vertical="center"/>
    </xf>
    <xf numFmtId="0" fontId="2" fillId="0" borderId="23" xfId="0" applyFont="1" applyFill="1" applyBorder="1" applyAlignment="1" applyProtection="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v>فیصدی معیارها</c:v>
          </c:tx>
          <c:spPr>
            <a:solidFill>
              <a:srgbClr val="00B05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'گزارش بازنگری غیر طبی'!$I$8:$I$18</c:f>
              <c:numCache>
                <c:formatCode>0%</c:formatCode>
                <c:ptCount val="11"/>
                <c:pt idx="0">
                  <c:v>0.08</c:v>
                </c:pt>
                <c:pt idx="1">
                  <c:v>0.08</c:v>
                </c:pt>
                <c:pt idx="2">
                  <c:v>7.0000000000000007E-2</c:v>
                </c:pt>
                <c:pt idx="3">
                  <c:v>0.08</c:v>
                </c:pt>
                <c:pt idx="4">
                  <c:v>0.14000000000000001</c:v>
                </c:pt>
                <c:pt idx="5">
                  <c:v>0.1</c:v>
                </c:pt>
                <c:pt idx="6">
                  <c:v>0.09</c:v>
                </c:pt>
                <c:pt idx="7">
                  <c:v>0.08</c:v>
                </c:pt>
                <c:pt idx="8">
                  <c:v>0.04</c:v>
                </c:pt>
                <c:pt idx="9">
                  <c:v>0.09</c:v>
                </c:pt>
                <c:pt idx="10">
                  <c:v>0.15</c:v>
                </c:pt>
              </c:numCache>
            </c:numRef>
          </c:val>
          <c:extLst>
            <c:ext xmlns:c16="http://schemas.microsoft.com/office/drawing/2014/chart" uri="{C3380CC4-5D6E-409C-BE32-E72D297353CC}">
              <c16:uniqueId val="{00000000-3631-43B7-AA1F-168ECA9C7163}"/>
            </c:ext>
          </c:extLst>
        </c:ser>
        <c:ser>
          <c:idx val="1"/>
          <c:order val="1"/>
          <c:tx>
            <c:v>فیصدی حاصله توسط پوهنتون</c:v>
          </c:tx>
          <c:spPr>
            <a:solidFill>
              <a:srgbClr val="FFC000"/>
            </a:solidFill>
            <a:ln>
              <a:noFill/>
            </a:ln>
            <a:effectLst/>
          </c:spPr>
          <c:invertIfNegative val="0"/>
          <c:dLbls>
            <c:spPr>
              <a:noFill/>
              <a:ln>
                <a:noFill/>
              </a:ln>
              <a:effectLst/>
            </c:spPr>
            <c:txPr>
              <a:bodyPr rot="-5400000" spcFirstLastPara="1" vertOverflow="clip" horzOverflow="clip" vert="horz" wrap="square" lIns="38100" tIns="19050" rIns="38100" bIns="19050" anchor="ctr" anchorCtr="1">
                <a:spAutoFit/>
              </a:bodyPr>
              <a:lstStyle/>
              <a:p>
                <a:pPr>
                  <a:defRPr sz="700" b="0" i="0" u="none" strike="noStrike" kern="1200" baseline="0">
                    <a:solidFill>
                      <a:sysClr val="windowText" lastClr="000000"/>
                    </a:solidFill>
                    <a:latin typeface="Bahij Zar" panose="02040503050201020203" pitchFamily="18" charset="-78"/>
                    <a:ea typeface="+mn-ea"/>
                    <a:cs typeface="Bahij Zar" panose="02040503050201020203" pitchFamily="18" charset="-78"/>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1"/>
                <c15:leaderLines>
                  <c:spPr>
                    <a:ln w="9525">
                      <a:solidFill>
                        <a:schemeClr val="tx1">
                          <a:lumMod val="35000"/>
                          <a:lumOff val="65000"/>
                        </a:schemeClr>
                      </a:solidFill>
                    </a:ln>
                    <a:effectLst/>
                  </c:spPr>
                </c15:leaderLines>
              </c:ext>
            </c:extLst>
          </c:dLbls>
          <c:val>
            <c:numRef>
              <c:f>'گزارش بازنگری غیر طبی'!$L$8:$L$18</c:f>
              <c:numCache>
                <c:formatCode>0.000%</c:formatCode>
                <c:ptCount val="11"/>
                <c:pt idx="0">
                  <c:v>6.3166666666666663E-2</c:v>
                </c:pt>
                <c:pt idx="1">
                  <c:v>6.9565217391304349E-2</c:v>
                </c:pt>
                <c:pt idx="2">
                  <c:v>5.6875000000000009E-2</c:v>
                </c:pt>
                <c:pt idx="3">
                  <c:v>6.9600000000000009E-2</c:v>
                </c:pt>
                <c:pt idx="4">
                  <c:v>0.11333333333333334</c:v>
                </c:pt>
                <c:pt idx="5">
                  <c:v>0.10000000000000002</c:v>
                </c:pt>
                <c:pt idx="6">
                  <c:v>0.09</c:v>
                </c:pt>
                <c:pt idx="7">
                  <c:v>6.6294505494505496E-2</c:v>
                </c:pt>
                <c:pt idx="8">
                  <c:v>3.619047619047619E-2</c:v>
                </c:pt>
                <c:pt idx="9">
                  <c:v>7.7368421052631586E-2</c:v>
                </c:pt>
                <c:pt idx="10">
                  <c:v>3.461538461538461E-2</c:v>
                </c:pt>
              </c:numCache>
            </c:numRef>
          </c:val>
          <c:extLst>
            <c:ext xmlns:c16="http://schemas.microsoft.com/office/drawing/2014/chart" uri="{C3380CC4-5D6E-409C-BE32-E72D297353CC}">
              <c16:uniqueId val="{00000001-3631-43B7-AA1F-168ECA9C7163}"/>
            </c:ext>
          </c:extLst>
        </c:ser>
        <c:dLbls>
          <c:dLblPos val="outEnd"/>
          <c:showLegendKey val="0"/>
          <c:showVal val="1"/>
          <c:showCatName val="0"/>
          <c:showSerName val="0"/>
          <c:showPercent val="0"/>
          <c:showBubbleSize val="0"/>
        </c:dLbls>
        <c:gapWidth val="444"/>
        <c:overlap val="-90"/>
        <c:axId val="2020889087"/>
        <c:axId val="2020890335"/>
      </c:barChart>
      <c:catAx>
        <c:axId val="2020889087"/>
        <c:scaling>
          <c:orientation val="minMax"/>
        </c:scaling>
        <c:delete val="0"/>
        <c:axPos val="b"/>
        <c:majorGridlines>
          <c:spPr>
            <a:ln w="9525" cap="flat" cmpd="sng" algn="ctr">
              <a:solidFill>
                <a:schemeClr val="tx1">
                  <a:lumMod val="15000"/>
                  <a:lumOff val="85000"/>
                </a:schemeClr>
              </a:solidFill>
              <a:round/>
            </a:ln>
            <a:effectLst/>
          </c:spPr>
        </c:majorGridlines>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cap="all" spc="120" normalizeH="0" baseline="0">
                <a:solidFill>
                  <a:schemeClr val="tx1">
                    <a:lumMod val="65000"/>
                    <a:lumOff val="35000"/>
                  </a:schemeClr>
                </a:solidFill>
                <a:latin typeface="+mn-lt"/>
                <a:ea typeface="+mn-ea"/>
                <a:cs typeface="+mn-cs"/>
              </a:defRPr>
            </a:pPr>
            <a:endParaRPr lang="en-US"/>
          </a:p>
        </c:txPr>
        <c:crossAx val="2020890335"/>
        <c:crosses val="autoZero"/>
        <c:auto val="1"/>
        <c:lblAlgn val="ctr"/>
        <c:lblOffset val="100"/>
        <c:noMultiLvlLbl val="0"/>
      </c:catAx>
      <c:valAx>
        <c:axId val="2020890335"/>
        <c:scaling>
          <c:orientation val="minMax"/>
        </c:scaling>
        <c:delete val="1"/>
        <c:axPos val="l"/>
        <c:numFmt formatCode="0%" sourceLinked="1"/>
        <c:majorTickMark val="none"/>
        <c:minorTickMark val="none"/>
        <c:tickLblPos val="nextTo"/>
        <c:crossAx val="2020889087"/>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lt1"/>
    </a:solidFill>
    <a:ln w="9525" cap="flat" cmpd="sng" algn="ctr">
      <a:solidFill>
        <a:schemeClr val="tx1">
          <a:lumMod val="15000"/>
          <a:lumOff val="85000"/>
        </a:schemeClr>
      </a:solidFill>
      <a:round/>
    </a:ln>
    <a:effectLst/>
  </c:spPr>
  <c:txPr>
    <a:bodyPr/>
    <a:lstStyle/>
    <a:p>
      <a:pPr>
        <a:defRPr/>
      </a:pPr>
      <a:endParaRPr lang="en-US"/>
    </a:p>
  </c:txPr>
  <c:printSettings>
    <c:headerFooter>
      <c: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c:oddFooter>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2">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800" kern="1200" cap="all" spc="120" normalizeH="0" baseline="0"/>
  </cs:categoryAxis>
  <cs:chartArea mods="allowNoFillOverride allowNoLineOverride">
    <cs:lnRef idx="0"/>
    <cs:fillRef idx="0"/>
    <cs:effectRef idx="0"/>
    <cs:fontRef idx="minor">
      <a:schemeClr val="dk1"/>
    </cs:fontRef>
    <cs:spPr>
      <a:solidFill>
        <a:schemeClr val="lt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50000"/>
        <a:lumOff val="50000"/>
      </a:schemeClr>
    </cs:fontRef>
    <cs:defRPr sz="800" b="0" i="0" u="none" strike="noStrike" kern="1200" baseline="0"/>
    <cs:bodyPr rot="-5400000" spcFirstLastPara="1" vertOverflow="clip" horzOverflow="clip" vert="horz" wrap="square" lIns="38100" tIns="19050" rIns="38100" bIns="19050" anchor="ctr" anchorCtr="1">
      <a:spAutoFit/>
    </cs:bodyPr>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cs:spPr>
  </cs:dataPoint>
  <cs:dataPoint3D>
    <cs:lnRef idx="0"/>
    <cs:fillRef idx="0">
      <cs:styleClr val="auto"/>
    </cs:fillRef>
    <cs:effectRef idx="0"/>
    <cs:fontRef idx="minor">
      <a:schemeClr val="dk1"/>
    </cs:fontRef>
    <cs:spPr>
      <a:solidFill>
        <a:schemeClr val="phClr"/>
      </a:solidFill>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phClr"/>
      </a:solidFill>
      <a:ln w="9525">
        <a:solidFill>
          <a:schemeClr val="phClr"/>
        </a:solidFill>
        <a:round/>
      </a:ln>
    </cs:spPr>
  </cs:dataPointMarker>
  <cs:dataPointMarkerLayout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15000"/>
            <a:lumOff val="8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tx1">
            <a:lumMod val="15000"/>
            <a:lumOff val="85000"/>
          </a:schemeClr>
        </a:solidFill>
        <a:round/>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spc="120" normalizeH="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8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spPr>
      <a:ln w="9525" cap="flat" cmpd="sng" algn="ctr">
        <a:solidFill>
          <a:schemeClr val="dk1">
            <a:lumMod val="15000"/>
            <a:lumOff val="85000"/>
          </a:schemeClr>
        </a:solidFill>
        <a:round/>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3.png"/><Relationship Id="rId1" Type="http://schemas.openxmlformats.org/officeDocument/2006/relationships/chart" Target="../charts/chart1.xml"/><Relationship Id="rId4"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9</xdr:col>
      <xdr:colOff>85113</xdr:colOff>
      <xdr:row>4</xdr:row>
      <xdr:rowOff>15240</xdr:rowOff>
    </xdr:from>
    <xdr:to>
      <xdr:col>10</xdr:col>
      <xdr:colOff>541020</xdr:colOff>
      <xdr:row>7</xdr:row>
      <xdr:rowOff>259080</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321254671" y="901931"/>
          <a:ext cx="1086288" cy="1095894"/>
        </a:xfrm>
        <a:prstGeom prst="rect">
          <a:avLst/>
        </a:prstGeom>
      </xdr:spPr>
    </xdr:pic>
    <xdr:clientData/>
  </xdr:twoCellAnchor>
  <xdr:twoCellAnchor editAs="oneCell">
    <xdr:from>
      <xdr:col>1</xdr:col>
      <xdr:colOff>34637</xdr:colOff>
      <xdr:row>4</xdr:row>
      <xdr:rowOff>13855</xdr:rowOff>
    </xdr:from>
    <xdr:to>
      <xdr:col>2</xdr:col>
      <xdr:colOff>501535</xdr:colOff>
      <xdr:row>7</xdr:row>
      <xdr:rowOff>259081</xdr:rowOff>
    </xdr:to>
    <xdr:pic>
      <xdr:nvPicPr>
        <xdr:cNvPr id="4" name="Picture 3"/>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0326558883" y="900546"/>
          <a:ext cx="1097280" cy="10972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48707</xdr:colOff>
      <xdr:row>6</xdr:row>
      <xdr:rowOff>25401</xdr:rowOff>
    </xdr:from>
    <xdr:to>
      <xdr:col>4</xdr:col>
      <xdr:colOff>247650</xdr:colOff>
      <xdr:row>22</xdr:row>
      <xdr:rowOff>177799</xdr:rowOff>
    </xdr:to>
    <xdr:graphicFrame macro="">
      <xdr:nvGraphicFramePr>
        <xdr:cNvPr id="5"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9</xdr:col>
      <xdr:colOff>252665</xdr:colOff>
      <xdr:row>0</xdr:row>
      <xdr:rowOff>16328</xdr:rowOff>
    </xdr:from>
    <xdr:to>
      <xdr:col>11</xdr:col>
      <xdr:colOff>255814</xdr:colOff>
      <xdr:row>3</xdr:row>
      <xdr:rowOff>124096</xdr:rowOff>
    </xdr:to>
    <xdr:pic>
      <xdr:nvPicPr>
        <xdr:cNvPr id="3" name="Picture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48127114" y="16328"/>
          <a:ext cx="536549" cy="548639"/>
        </a:xfrm>
        <a:prstGeom prst="rect">
          <a:avLst/>
        </a:prstGeom>
      </xdr:spPr>
    </xdr:pic>
    <xdr:clientData/>
  </xdr:twoCellAnchor>
  <xdr:twoCellAnchor editAs="oneCell">
    <xdr:from>
      <xdr:col>9</xdr:col>
      <xdr:colOff>261258</xdr:colOff>
      <xdr:row>343</xdr:row>
      <xdr:rowOff>27214</xdr:rowOff>
    </xdr:from>
    <xdr:to>
      <xdr:col>11</xdr:col>
      <xdr:colOff>264407</xdr:colOff>
      <xdr:row>347</xdr:row>
      <xdr:rowOff>26125</xdr:rowOff>
    </xdr:to>
    <xdr:pic>
      <xdr:nvPicPr>
        <xdr:cNvPr id="6" name="Picture 5"/>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248118521" y="74060957"/>
          <a:ext cx="536549" cy="548640"/>
        </a:xfrm>
        <a:prstGeom prst="rect">
          <a:avLst/>
        </a:prstGeom>
      </xdr:spPr>
    </xdr:pic>
    <xdr:clientData/>
  </xdr:twoCellAnchor>
  <xdr:twoCellAnchor editAs="oneCell">
    <xdr:from>
      <xdr:col>1</xdr:col>
      <xdr:colOff>517071</xdr:colOff>
      <xdr:row>0</xdr:row>
      <xdr:rowOff>10886</xdr:rowOff>
    </xdr:from>
    <xdr:to>
      <xdr:col>1</xdr:col>
      <xdr:colOff>1037771</xdr:colOff>
      <xdr:row>3</xdr:row>
      <xdr:rowOff>90715</xdr:rowOff>
    </xdr:to>
    <xdr:pic>
      <xdr:nvPicPr>
        <xdr:cNvPr id="7" name="Picture 6"/>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bwMode="auto">
        <a:xfrm>
          <a:off x="10254823643" y="10886"/>
          <a:ext cx="520700" cy="520700"/>
        </a:xfrm>
        <a:prstGeom prst="rect">
          <a:avLst/>
        </a:prstGeom>
        <a:noFill/>
        <a:ln>
          <a:noFill/>
        </a:ln>
      </xdr:spPr>
    </xdr:pic>
    <xdr:clientData/>
  </xdr:twoCellAnchor>
  <xdr:twoCellAnchor editAs="oneCell">
    <xdr:from>
      <xdr:col>1</xdr:col>
      <xdr:colOff>484414</xdr:colOff>
      <xdr:row>343</xdr:row>
      <xdr:rowOff>10885</xdr:rowOff>
    </xdr:from>
    <xdr:to>
      <xdr:col>1</xdr:col>
      <xdr:colOff>1005114</xdr:colOff>
      <xdr:row>346</xdr:row>
      <xdr:rowOff>112484</xdr:rowOff>
    </xdr:to>
    <xdr:pic>
      <xdr:nvPicPr>
        <xdr:cNvPr id="8" name="Picture 7"/>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bwMode="auto">
        <a:xfrm>
          <a:off x="10254856300" y="74044628"/>
          <a:ext cx="520700" cy="52070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K51"/>
  <sheetViews>
    <sheetView showGridLines="0" rightToLeft="1" view="pageLayout" topLeftCell="A6" zoomScale="110" zoomScaleNormal="100" zoomScalePageLayoutView="110" workbookViewId="0">
      <selection activeCell="B13" sqref="B13:K13"/>
    </sheetView>
  </sheetViews>
  <sheetFormatPr defaultColWidth="8.88671875" defaultRowHeight="14.4" x14ac:dyDescent="0.3"/>
  <cols>
    <col min="1" max="1" width="4.33203125" style="113" customWidth="1"/>
    <col min="2" max="4" width="8.88671875" style="113"/>
    <col min="5" max="5" width="10.33203125" style="113" bestFit="1" customWidth="1"/>
    <col min="6" max="6" width="8.88671875" style="113"/>
    <col min="7" max="7" width="10.33203125" style="113" bestFit="1" customWidth="1"/>
    <col min="8" max="10" width="8.88671875" style="113"/>
    <col min="11" max="11" width="12.6640625" style="113" customWidth="1"/>
    <col min="12" max="12" width="3.88671875" style="113" customWidth="1"/>
    <col min="13" max="16384" width="8.88671875" style="113"/>
  </cols>
  <sheetData>
    <row r="1" spans="2:11" ht="17.399999999999999" x14ac:dyDescent="0.55000000000000004">
      <c r="B1" s="123"/>
      <c r="C1" s="123"/>
      <c r="D1" s="123"/>
      <c r="E1" s="123"/>
      <c r="F1" s="123"/>
      <c r="G1" s="123"/>
      <c r="H1" s="123"/>
      <c r="I1" s="123"/>
      <c r="J1" s="123"/>
      <c r="K1" s="123"/>
    </row>
    <row r="2" spans="2:11" ht="17.399999999999999" x14ac:dyDescent="0.55000000000000004">
      <c r="B2" s="123"/>
      <c r="C2" s="123"/>
      <c r="D2" s="123"/>
      <c r="E2" s="123"/>
      <c r="F2" s="123"/>
      <c r="G2" s="123"/>
      <c r="H2" s="123"/>
      <c r="I2" s="123"/>
      <c r="J2" s="123"/>
      <c r="K2" s="123"/>
    </row>
    <row r="3" spans="2:11" ht="17.399999999999999" x14ac:dyDescent="0.55000000000000004">
      <c r="B3" s="123"/>
      <c r="C3" s="123"/>
      <c r="D3" s="123"/>
      <c r="E3" s="123"/>
      <c r="F3" s="123"/>
      <c r="G3" s="123"/>
      <c r="H3" s="123"/>
      <c r="I3" s="123"/>
      <c r="J3" s="123"/>
      <c r="K3" s="123"/>
    </row>
    <row r="4" spans="2:11" ht="17.399999999999999" x14ac:dyDescent="0.55000000000000004">
      <c r="B4" s="123"/>
      <c r="C4" s="123"/>
      <c r="D4" s="123"/>
      <c r="E4" s="123"/>
      <c r="F4" s="123"/>
      <c r="G4" s="123"/>
      <c r="H4" s="123"/>
      <c r="I4" s="123"/>
      <c r="J4" s="123"/>
      <c r="K4" s="123"/>
    </row>
    <row r="5" spans="2:11" ht="22.2" x14ac:dyDescent="0.7">
      <c r="B5" s="225" t="s">
        <v>862</v>
      </c>
      <c r="C5" s="225"/>
      <c r="D5" s="225"/>
      <c r="E5" s="225"/>
      <c r="F5" s="225"/>
      <c r="G5" s="225"/>
      <c r="H5" s="225"/>
      <c r="I5" s="225"/>
      <c r="J5" s="225"/>
      <c r="K5" s="225"/>
    </row>
    <row r="6" spans="2:11" ht="22.2" x14ac:dyDescent="0.7">
      <c r="B6" s="225" t="s">
        <v>867</v>
      </c>
      <c r="C6" s="225"/>
      <c r="D6" s="225"/>
      <c r="E6" s="225"/>
      <c r="F6" s="225"/>
      <c r="G6" s="225"/>
      <c r="H6" s="225"/>
      <c r="I6" s="225"/>
      <c r="J6" s="225"/>
      <c r="K6" s="225"/>
    </row>
    <row r="7" spans="2:11" ht="22.2" x14ac:dyDescent="0.7">
      <c r="B7" s="225" t="s">
        <v>857</v>
      </c>
      <c r="C7" s="225"/>
      <c r="D7" s="225"/>
      <c r="E7" s="225"/>
      <c r="F7" s="225"/>
      <c r="G7" s="225"/>
      <c r="H7" s="225"/>
      <c r="I7" s="225"/>
      <c r="J7" s="225"/>
      <c r="K7" s="225"/>
    </row>
    <row r="8" spans="2:11" ht="22.2" x14ac:dyDescent="0.7">
      <c r="B8" s="225" t="s">
        <v>1025</v>
      </c>
      <c r="C8" s="225"/>
      <c r="D8" s="225"/>
      <c r="E8" s="225"/>
      <c r="F8" s="225"/>
      <c r="G8" s="225"/>
      <c r="H8" s="225"/>
      <c r="I8" s="225"/>
      <c r="J8" s="225"/>
      <c r="K8" s="225"/>
    </row>
    <row r="9" spans="2:11" ht="17.399999999999999" x14ac:dyDescent="0.55000000000000004">
      <c r="B9" s="124"/>
      <c r="C9" s="173"/>
      <c r="D9" s="173"/>
      <c r="E9" s="173"/>
      <c r="F9" s="173"/>
      <c r="G9" s="173"/>
      <c r="H9" s="124"/>
      <c r="I9" s="124"/>
      <c r="J9" s="124"/>
      <c r="K9" s="124"/>
    </row>
    <row r="10" spans="2:11" ht="17.399999999999999" x14ac:dyDescent="0.55000000000000004">
      <c r="B10" s="124"/>
      <c r="C10" s="210"/>
      <c r="D10" s="210"/>
      <c r="E10" s="210"/>
      <c r="F10" s="210"/>
      <c r="G10" s="210"/>
      <c r="H10" s="124"/>
      <c r="I10" s="124"/>
      <c r="J10" s="124"/>
      <c r="K10" s="124"/>
    </row>
    <row r="11" spans="2:11" ht="17.399999999999999" x14ac:dyDescent="0.55000000000000004">
      <c r="B11" s="124"/>
      <c r="C11" s="210"/>
      <c r="D11" s="210"/>
      <c r="E11" s="210"/>
      <c r="F11" s="210"/>
      <c r="G11" s="210"/>
      <c r="H11" s="124"/>
      <c r="I11" s="124"/>
      <c r="J11" s="124"/>
      <c r="K11" s="124"/>
    </row>
    <row r="12" spans="2:11" ht="17.399999999999999" x14ac:dyDescent="0.55000000000000004">
      <c r="B12" s="124"/>
      <c r="C12" s="124"/>
      <c r="D12" s="124"/>
      <c r="E12" s="124"/>
      <c r="F12" s="124"/>
      <c r="G12" s="124"/>
      <c r="H12" s="124"/>
      <c r="I12" s="124"/>
      <c r="J12" s="124"/>
      <c r="K12" s="124"/>
    </row>
    <row r="13" spans="2:11" ht="34.799999999999997" x14ac:dyDescent="1.05">
      <c r="B13" s="226" t="s">
        <v>869</v>
      </c>
      <c r="C13" s="226"/>
      <c r="D13" s="226"/>
      <c r="E13" s="226"/>
      <c r="F13" s="226"/>
      <c r="G13" s="226"/>
      <c r="H13" s="226"/>
      <c r="I13" s="226"/>
      <c r="J13" s="226"/>
      <c r="K13" s="226"/>
    </row>
    <row r="14" spans="2:11" ht="25.8" x14ac:dyDescent="0.8">
      <c r="B14" s="227" t="s">
        <v>858</v>
      </c>
      <c r="C14" s="227"/>
      <c r="D14" s="227"/>
      <c r="E14" s="227"/>
      <c r="F14" s="227"/>
      <c r="G14" s="227"/>
      <c r="H14" s="227"/>
      <c r="I14" s="227"/>
      <c r="J14" s="227"/>
      <c r="K14" s="227"/>
    </row>
    <row r="15" spans="2:11" ht="25.8" x14ac:dyDescent="0.8">
      <c r="B15" s="227" t="s">
        <v>868</v>
      </c>
      <c r="C15" s="227"/>
      <c r="D15" s="227"/>
      <c r="E15" s="227"/>
      <c r="F15" s="227"/>
      <c r="G15" s="227"/>
      <c r="H15" s="227"/>
      <c r="I15" s="227"/>
      <c r="J15" s="227"/>
      <c r="K15" s="227"/>
    </row>
    <row r="16" spans="2:11" ht="25.8" x14ac:dyDescent="0.3">
      <c r="B16" s="228" t="s">
        <v>863</v>
      </c>
      <c r="C16" s="228"/>
      <c r="D16" s="228"/>
      <c r="E16" s="228"/>
      <c r="F16" s="228"/>
      <c r="G16" s="228"/>
      <c r="H16" s="228"/>
      <c r="I16" s="228"/>
      <c r="J16" s="228"/>
      <c r="K16" s="228"/>
    </row>
    <row r="17" spans="2:11" ht="17.399999999999999" x14ac:dyDescent="0.55000000000000004">
      <c r="B17" s="115"/>
      <c r="C17" s="115"/>
      <c r="D17" s="115"/>
      <c r="E17" s="115"/>
      <c r="F17" s="115"/>
      <c r="G17" s="115"/>
      <c r="H17" s="116"/>
      <c r="I17" s="116"/>
      <c r="J17" s="116"/>
      <c r="K17" s="116"/>
    </row>
    <row r="18" spans="2:11" ht="17.399999999999999" x14ac:dyDescent="0.55000000000000004">
      <c r="B18" s="115"/>
      <c r="C18" s="115"/>
      <c r="D18" s="115"/>
      <c r="E18" s="115"/>
      <c r="F18" s="115"/>
      <c r="G18" s="115"/>
      <c r="H18" s="116"/>
      <c r="I18" s="116"/>
      <c r="J18" s="116"/>
      <c r="K18" s="116"/>
    </row>
    <row r="19" spans="2:11" ht="17.399999999999999" x14ac:dyDescent="0.55000000000000004">
      <c r="B19" s="115"/>
      <c r="C19" s="115"/>
      <c r="D19" s="115"/>
      <c r="E19" s="115"/>
      <c r="F19" s="115"/>
      <c r="G19" s="115"/>
      <c r="H19" s="116"/>
      <c r="I19" s="116"/>
      <c r="J19" s="116"/>
      <c r="K19" s="116"/>
    </row>
    <row r="20" spans="2:11" ht="17.399999999999999" x14ac:dyDescent="0.55000000000000004">
      <c r="B20" s="115"/>
      <c r="C20" s="115"/>
      <c r="D20" s="115"/>
      <c r="E20" s="115"/>
      <c r="F20" s="115"/>
      <c r="G20" s="115"/>
      <c r="H20" s="116"/>
      <c r="I20" s="116"/>
      <c r="J20" s="116"/>
      <c r="K20" s="116"/>
    </row>
    <row r="21" spans="2:11" ht="21.6" x14ac:dyDescent="0.65">
      <c r="B21" s="117"/>
      <c r="C21" s="118"/>
      <c r="D21" s="119" t="s">
        <v>864</v>
      </c>
      <c r="E21" s="125" t="s">
        <v>859</v>
      </c>
      <c r="F21" s="120" t="s">
        <v>860</v>
      </c>
      <c r="G21" s="126" t="s">
        <v>861</v>
      </c>
      <c r="H21" s="116"/>
      <c r="I21" s="116"/>
      <c r="J21" s="116"/>
      <c r="K21" s="116"/>
    </row>
    <row r="22" spans="2:11" ht="17.399999999999999" x14ac:dyDescent="0.55000000000000004">
      <c r="B22" s="117"/>
      <c r="C22" s="117"/>
      <c r="D22" s="121"/>
      <c r="E22" s="117"/>
      <c r="F22" s="114"/>
      <c r="G22" s="122"/>
      <c r="H22" s="116"/>
      <c r="I22" s="116"/>
      <c r="J22" s="116"/>
      <c r="K22" s="116"/>
    </row>
    <row r="23" spans="2:11" ht="17.399999999999999" x14ac:dyDescent="0.55000000000000004">
      <c r="B23" s="114"/>
      <c r="C23" s="114"/>
      <c r="D23" s="114"/>
      <c r="E23" s="114"/>
      <c r="F23" s="114"/>
      <c r="G23" s="114"/>
      <c r="H23" s="116"/>
      <c r="I23" s="116"/>
      <c r="J23" s="116"/>
      <c r="K23" s="116"/>
    </row>
    <row r="24" spans="2:11" ht="17.399999999999999" x14ac:dyDescent="0.55000000000000004">
      <c r="B24" s="114"/>
      <c r="C24" s="114"/>
      <c r="D24" s="114"/>
      <c r="E24" s="114"/>
      <c r="F24" s="114"/>
      <c r="G24" s="114"/>
      <c r="H24" s="116"/>
      <c r="I24" s="116"/>
      <c r="J24" s="116"/>
      <c r="K24" s="116"/>
    </row>
    <row r="25" spans="2:11" ht="17.399999999999999" x14ac:dyDescent="0.55000000000000004">
      <c r="B25" s="114"/>
      <c r="C25" s="114"/>
      <c r="D25" s="114"/>
      <c r="E25" s="114"/>
      <c r="F25" s="114"/>
      <c r="G25" s="114"/>
      <c r="H25" s="116"/>
      <c r="I25" s="116"/>
      <c r="J25" s="116"/>
      <c r="K25" s="116"/>
    </row>
    <row r="26" spans="2:11" ht="17.399999999999999" x14ac:dyDescent="0.55000000000000004">
      <c r="B26" s="229" t="s">
        <v>875</v>
      </c>
      <c r="C26" s="229"/>
      <c r="D26" s="229"/>
      <c r="E26" s="229"/>
      <c r="F26" s="229"/>
      <c r="G26" s="229"/>
      <c r="H26" s="229"/>
      <c r="I26" s="229"/>
      <c r="J26" s="229"/>
      <c r="K26" s="229"/>
    </row>
    <row r="27" spans="2:11" ht="17.399999999999999" x14ac:dyDescent="0.55000000000000004">
      <c r="B27" s="230"/>
      <c r="C27" s="230"/>
      <c r="D27" s="230"/>
      <c r="E27" s="230"/>
      <c r="F27" s="230"/>
      <c r="G27" s="230"/>
      <c r="H27" s="112"/>
      <c r="I27" s="112"/>
      <c r="J27" s="112"/>
      <c r="K27" s="112"/>
    </row>
    <row r="28" spans="2:11" ht="17.399999999999999" x14ac:dyDescent="0.55000000000000004">
      <c r="B28" s="209"/>
      <c r="C28" s="209"/>
      <c r="D28" s="209"/>
      <c r="E28" s="209"/>
      <c r="F28" s="209"/>
      <c r="G28" s="209"/>
      <c r="H28" s="112"/>
      <c r="I28" s="112"/>
      <c r="J28" s="112"/>
      <c r="K28" s="112"/>
    </row>
    <row r="29" spans="2:11" ht="17.399999999999999" x14ac:dyDescent="0.55000000000000004">
      <c r="B29" s="209"/>
      <c r="C29" s="209"/>
      <c r="D29" s="209"/>
      <c r="E29" s="209"/>
      <c r="F29" s="209"/>
      <c r="G29" s="209"/>
      <c r="H29" s="112"/>
      <c r="I29" s="112"/>
      <c r="J29" s="112"/>
      <c r="K29" s="112"/>
    </row>
    <row r="30" spans="2:11" ht="17.399999999999999" x14ac:dyDescent="0.55000000000000004">
      <c r="B30" s="112"/>
      <c r="C30" s="112"/>
      <c r="D30" s="112"/>
      <c r="E30" s="112"/>
      <c r="F30" s="112"/>
      <c r="G30" s="112"/>
      <c r="H30" s="112"/>
      <c r="I30" s="112"/>
      <c r="J30" s="112"/>
      <c r="K30" s="112"/>
    </row>
    <row r="31" spans="2:11" ht="37.200000000000003" customHeight="1" x14ac:dyDescent="0.55000000000000004">
      <c r="D31" s="231" t="s">
        <v>897</v>
      </c>
      <c r="E31" s="231"/>
      <c r="F31" s="231"/>
      <c r="G31" s="231"/>
      <c r="H31" s="231"/>
      <c r="I31" s="231"/>
      <c r="J31" s="231"/>
      <c r="K31" s="231"/>
    </row>
    <row r="39" spans="1:11" ht="19.2" x14ac:dyDescent="0.6">
      <c r="A39" s="224" t="s">
        <v>873</v>
      </c>
      <c r="B39" s="224"/>
      <c r="C39" s="224"/>
      <c r="D39" s="224"/>
      <c r="E39" s="224"/>
      <c r="F39" s="123"/>
      <c r="G39" s="123"/>
      <c r="H39" s="123"/>
      <c r="I39" s="123"/>
      <c r="J39" s="123"/>
      <c r="K39" s="112"/>
    </row>
    <row r="40" spans="1:11" ht="17.399999999999999" x14ac:dyDescent="0.55000000000000004">
      <c r="A40" s="232" t="str">
        <f>'گزارش بازنگری غیر طبی'!B6</f>
        <v>تحلیل نمرات نهایی گزارش بازنگری مسلکی</v>
      </c>
      <c r="B40" s="232"/>
      <c r="C40" s="232"/>
      <c r="D40" s="232"/>
      <c r="E40" s="232"/>
      <c r="F40" s="233" t="s">
        <v>874</v>
      </c>
      <c r="G40" s="233"/>
      <c r="H40" s="233"/>
      <c r="I40" s="233"/>
      <c r="J40" s="233"/>
      <c r="K40" s="133">
        <v>2</v>
      </c>
    </row>
    <row r="41" spans="1:11" ht="17.399999999999999" x14ac:dyDescent="0.55000000000000004">
      <c r="A41" s="232" t="str">
        <f>'گزارش بازنگری غیر طبی'!H8</f>
        <v>دیدگاه، مأموریت و پلان گذاری استراتیژیک</v>
      </c>
      <c r="B41" s="232"/>
      <c r="C41" s="232"/>
      <c r="D41" s="232"/>
      <c r="E41" s="232"/>
      <c r="F41" s="233" t="s">
        <v>874</v>
      </c>
      <c r="G41" s="233"/>
      <c r="H41" s="233"/>
      <c r="I41" s="233"/>
      <c r="J41" s="233"/>
      <c r="K41" s="133"/>
    </row>
    <row r="42" spans="1:11" ht="17.399999999999999" x14ac:dyDescent="0.55000000000000004">
      <c r="A42" s="232" t="str">
        <f>'گزارش بازنگری غیر طبی'!H9</f>
        <v>سهم‌ پوهنتون در انکشاف جامعه و تطبیق پالیسی‌های نظام</v>
      </c>
      <c r="B42" s="232"/>
      <c r="C42" s="232"/>
      <c r="D42" s="232"/>
      <c r="E42" s="232"/>
      <c r="F42" s="233" t="s">
        <v>874</v>
      </c>
      <c r="G42" s="233"/>
      <c r="H42" s="233"/>
      <c r="I42" s="233"/>
      <c r="J42" s="233"/>
      <c r="K42" s="133"/>
    </row>
    <row r="43" spans="1:11" ht="17.399999999999999" x14ac:dyDescent="0.55000000000000004">
      <c r="A43" s="232" t="str">
        <f>'گزارش بازنگری غیر طبی'!H10</f>
        <v>رهبری و اداره</v>
      </c>
      <c r="B43" s="232"/>
      <c r="C43" s="232"/>
      <c r="D43" s="232"/>
      <c r="E43" s="232"/>
      <c r="F43" s="233" t="s">
        <v>874</v>
      </c>
      <c r="G43" s="233"/>
      <c r="H43" s="233"/>
      <c r="I43" s="233"/>
      <c r="J43" s="233"/>
      <c r="K43" s="133"/>
    </row>
    <row r="44" spans="1:11" ht="17.399999999999999" x14ac:dyDescent="0.55000000000000004">
      <c r="A44" s="232" t="str">
        <f>'گزارش بازنگری غیر طبی'!H11</f>
        <v>منابع مالی و مدیریت آن</v>
      </c>
      <c r="B44" s="232"/>
      <c r="C44" s="232"/>
      <c r="D44" s="232"/>
      <c r="E44" s="232"/>
      <c r="F44" s="233" t="s">
        <v>874</v>
      </c>
      <c r="G44" s="233"/>
      <c r="H44" s="233"/>
      <c r="I44" s="233"/>
      <c r="J44" s="233"/>
      <c r="K44" s="133"/>
    </row>
    <row r="45" spans="1:11" ht="17.399999999999999" x14ac:dyDescent="0.55000000000000004">
      <c r="A45" s="232" t="str">
        <f>'گزارش بازنگری غیر طبی'!H12</f>
        <v>برنامه‌های علمی</v>
      </c>
      <c r="B45" s="232"/>
      <c r="C45" s="232"/>
      <c r="D45" s="232"/>
      <c r="E45" s="232"/>
      <c r="F45" s="233" t="s">
        <v>874</v>
      </c>
      <c r="G45" s="233"/>
      <c r="H45" s="233"/>
      <c r="I45" s="233"/>
      <c r="J45" s="233"/>
      <c r="K45" s="133"/>
    </row>
    <row r="46" spans="1:11" ht="17.399999999999999" x14ac:dyDescent="0.55000000000000004">
      <c r="A46" s="232" t="str">
        <f>'گزارش بازنگری غیر طبی'!H13</f>
        <v>تحقیق</v>
      </c>
      <c r="B46" s="232"/>
      <c r="C46" s="232"/>
      <c r="D46" s="232"/>
      <c r="E46" s="232"/>
      <c r="F46" s="233" t="s">
        <v>874</v>
      </c>
      <c r="G46" s="233"/>
      <c r="H46" s="233"/>
      <c r="I46" s="233"/>
      <c r="J46" s="233"/>
      <c r="K46" s="133"/>
    </row>
    <row r="47" spans="1:11" ht="17.399999999999999" x14ac:dyDescent="0.55000000000000004">
      <c r="A47" s="232" t="str">
        <f>'گزارش بازنگری غیر طبی'!H14</f>
        <v>استادان و کارمندان</v>
      </c>
      <c r="B47" s="232"/>
      <c r="C47" s="232"/>
      <c r="D47" s="232"/>
      <c r="E47" s="232"/>
      <c r="F47" s="233" t="s">
        <v>874</v>
      </c>
      <c r="G47" s="233"/>
      <c r="H47" s="233"/>
      <c r="I47" s="233"/>
      <c r="J47" s="233"/>
      <c r="K47" s="133"/>
    </row>
    <row r="48" spans="1:11" ht="17.399999999999999" x14ac:dyDescent="0.55000000000000004">
      <c r="A48" s="232" t="str">
        <f>'گزارش بازنگری غیر طبی'!H15</f>
        <v>تجارب محصل</v>
      </c>
      <c r="B48" s="232"/>
      <c r="C48" s="232"/>
      <c r="D48" s="232"/>
      <c r="E48" s="232"/>
      <c r="F48" s="233" t="s">
        <v>874</v>
      </c>
      <c r="G48" s="233"/>
      <c r="H48" s="233"/>
      <c r="I48" s="233"/>
      <c r="J48" s="233"/>
      <c r="K48" s="133"/>
    </row>
    <row r="49" spans="1:11" ht="17.399999999999999" x14ac:dyDescent="0.55000000000000004">
      <c r="A49" s="232" t="str">
        <f>'گزارش بازنگری غیر طبی'!H16</f>
        <v>بهبود و ارتقای کیفیت</v>
      </c>
      <c r="B49" s="232"/>
      <c r="C49" s="232"/>
      <c r="D49" s="232"/>
      <c r="E49" s="232"/>
      <c r="F49" s="233" t="s">
        <v>874</v>
      </c>
      <c r="G49" s="233"/>
      <c r="H49" s="233"/>
      <c r="I49" s="233"/>
      <c r="J49" s="233"/>
      <c r="K49" s="133"/>
    </row>
    <row r="50" spans="1:11" ht="17.399999999999999" x14ac:dyDescent="0.55000000000000004">
      <c r="A50" s="232" t="str">
        <f>'گزارش بازنگری غیر طبی'!H17</f>
        <v>کتابخانه و منابع معلوماتی</v>
      </c>
      <c r="B50" s="232"/>
      <c r="C50" s="232"/>
      <c r="D50" s="232"/>
      <c r="E50" s="232"/>
      <c r="F50" s="233" t="s">
        <v>874</v>
      </c>
      <c r="G50" s="233"/>
      <c r="H50" s="233"/>
      <c r="I50" s="233"/>
      <c r="J50" s="233"/>
      <c r="K50" s="133"/>
    </row>
    <row r="51" spans="1:11" ht="17.399999999999999" x14ac:dyDescent="0.55000000000000004">
      <c r="A51" s="232" t="str">
        <f>'گزارش بازنگری غیر طبی'!H18</f>
        <v>زیربنا، تسهیلات تدریسی و تکنالوژی معلوماتی</v>
      </c>
      <c r="B51" s="232"/>
      <c r="C51" s="232"/>
      <c r="D51" s="232"/>
      <c r="E51" s="232"/>
      <c r="F51" s="233" t="s">
        <v>874</v>
      </c>
      <c r="G51" s="233"/>
      <c r="H51" s="233"/>
      <c r="I51" s="233"/>
      <c r="J51" s="233"/>
      <c r="K51" s="133"/>
    </row>
  </sheetData>
  <sheetProtection password="CA61" sheet="1" formatRows="0" insertRows="0"/>
  <mergeCells count="36">
    <mergeCell ref="A49:E49"/>
    <mergeCell ref="F49:J49"/>
    <mergeCell ref="A50:E50"/>
    <mergeCell ref="F50:J50"/>
    <mergeCell ref="A51:E51"/>
    <mergeCell ref="F51:J51"/>
    <mergeCell ref="A46:E46"/>
    <mergeCell ref="F46:J46"/>
    <mergeCell ref="A47:E47"/>
    <mergeCell ref="F47:J47"/>
    <mergeCell ref="A48:E48"/>
    <mergeCell ref="F48:J48"/>
    <mergeCell ref="A43:E43"/>
    <mergeCell ref="F43:J43"/>
    <mergeCell ref="A44:E44"/>
    <mergeCell ref="F44:J44"/>
    <mergeCell ref="A45:E45"/>
    <mergeCell ref="F45:J45"/>
    <mergeCell ref="A40:E40"/>
    <mergeCell ref="F40:J40"/>
    <mergeCell ref="A41:E41"/>
    <mergeCell ref="F41:J41"/>
    <mergeCell ref="A42:E42"/>
    <mergeCell ref="F42:J42"/>
    <mergeCell ref="A39:E39"/>
    <mergeCell ref="B5:K5"/>
    <mergeCell ref="B6:K6"/>
    <mergeCell ref="B7:K7"/>
    <mergeCell ref="B8:K8"/>
    <mergeCell ref="B13:K13"/>
    <mergeCell ref="B14:K14"/>
    <mergeCell ref="B15:K15"/>
    <mergeCell ref="B16:K16"/>
    <mergeCell ref="B26:K26"/>
    <mergeCell ref="B27:G27"/>
    <mergeCell ref="D31:K31"/>
  </mergeCells>
  <pageMargins left="0.25" right="0.25"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M1215"/>
  <sheetViews>
    <sheetView showGridLines="0" rightToLeft="1" tabSelected="1" topLeftCell="A64" zoomScale="130" zoomScaleNormal="130" zoomScalePageLayoutView="120" workbookViewId="0">
      <selection activeCell="H72" sqref="H72"/>
    </sheetView>
  </sheetViews>
  <sheetFormatPr defaultColWidth="9.109375" defaultRowHeight="12.6" x14ac:dyDescent="0.4"/>
  <cols>
    <col min="1" max="1" width="5.6640625" style="18" customWidth="1"/>
    <col min="2" max="2" width="19.6640625" style="18" customWidth="1"/>
    <col min="3" max="3" width="4.6640625" style="18" customWidth="1"/>
    <col min="4" max="4" width="15.44140625" style="18" customWidth="1"/>
    <col min="5" max="5" width="4.44140625" style="18" customWidth="1"/>
    <col min="6" max="6" width="1" style="18" customWidth="1"/>
    <col min="7" max="7" width="4.5546875" style="18" customWidth="1"/>
    <col min="8" max="8" width="44.44140625" style="18" customWidth="1"/>
    <col min="9" max="9" width="7" style="18" customWidth="1"/>
    <col min="10" max="10" width="6.77734375" style="18" customWidth="1"/>
    <col min="11" max="11" width="1" style="18" customWidth="1"/>
    <col min="12" max="12" width="9.109375" style="18" customWidth="1"/>
    <col min="13" max="13" width="9.88671875" style="18" customWidth="1"/>
    <col min="14" max="16384" width="9.109375" style="18"/>
  </cols>
  <sheetData>
    <row r="1" spans="1:13" ht="12" customHeight="1" x14ac:dyDescent="0.4">
      <c r="A1" s="240" t="s">
        <v>162</v>
      </c>
      <c r="B1" s="240"/>
      <c r="C1" s="240"/>
      <c r="D1" s="240"/>
      <c r="E1" s="240"/>
      <c r="F1" s="240"/>
      <c r="G1" s="240"/>
      <c r="H1" s="240"/>
      <c r="I1" s="240"/>
      <c r="J1" s="240"/>
      <c r="K1" s="240"/>
      <c r="L1" s="240"/>
      <c r="M1" s="240"/>
    </row>
    <row r="2" spans="1:13" ht="10.199999999999999" customHeight="1" x14ac:dyDescent="0.4">
      <c r="A2" s="240" t="s">
        <v>865</v>
      </c>
      <c r="B2" s="240"/>
      <c r="C2" s="240"/>
      <c r="D2" s="240"/>
      <c r="E2" s="240"/>
      <c r="F2" s="240"/>
      <c r="G2" s="240"/>
      <c r="H2" s="240"/>
      <c r="I2" s="240"/>
      <c r="J2" s="240"/>
      <c r="K2" s="240"/>
      <c r="L2" s="240"/>
      <c r="M2" s="240"/>
    </row>
    <row r="3" spans="1:13" x14ac:dyDescent="0.4">
      <c r="A3" s="240" t="s">
        <v>163</v>
      </c>
      <c r="B3" s="240"/>
      <c r="C3" s="240"/>
      <c r="D3" s="240"/>
      <c r="E3" s="240"/>
      <c r="F3" s="240"/>
      <c r="G3" s="240"/>
      <c r="H3" s="240"/>
      <c r="I3" s="240"/>
      <c r="J3" s="240"/>
      <c r="K3" s="240"/>
      <c r="L3" s="240"/>
      <c r="M3" s="240"/>
    </row>
    <row r="4" spans="1:13" x14ac:dyDescent="0.4">
      <c r="A4" s="240" t="s">
        <v>1025</v>
      </c>
      <c r="B4" s="240"/>
      <c r="C4" s="240"/>
      <c r="D4" s="240"/>
      <c r="E4" s="240"/>
      <c r="F4" s="240"/>
      <c r="G4" s="240"/>
      <c r="H4" s="240"/>
      <c r="I4" s="240"/>
      <c r="J4" s="240"/>
      <c r="K4" s="240"/>
      <c r="L4" s="240"/>
      <c r="M4" s="240"/>
    </row>
    <row r="5" spans="1:13" ht="17.399999999999999" customHeight="1" x14ac:dyDescent="0.55000000000000004">
      <c r="A5" s="241" t="str">
        <f>'پشتی بازنگری غیر طبی'!B15</f>
        <v>اسم پوهنتون درج گردد</v>
      </c>
      <c r="B5" s="241"/>
      <c r="C5" s="241"/>
      <c r="D5" s="241"/>
      <c r="E5" s="241"/>
      <c r="F5" s="104"/>
      <c r="G5" s="242" t="str">
        <f>'پشتی بازنگری غیر طبی'!B16</f>
        <v>واقع: ولایت x</v>
      </c>
      <c r="H5" s="242"/>
      <c r="I5" s="243" t="str">
        <f>'پشتی بازنگری غیر طبی'!D21</f>
        <v xml:space="preserve">تاریخ  بازنگری: </v>
      </c>
      <c r="J5" s="243"/>
      <c r="K5" s="109"/>
      <c r="L5" s="110" t="str">
        <f>'پشتی بازنگری غیر طبی'!E21</f>
        <v>1400/11/11</v>
      </c>
      <c r="M5" s="170" t="str">
        <f>'پشتی بازنگری غیر طبی'!G21</f>
        <v>1400/11/12</v>
      </c>
    </row>
    <row r="6" spans="1:13" ht="16.8" thickBot="1" x14ac:dyDescent="0.45">
      <c r="A6" s="170">
        <v>1</v>
      </c>
      <c r="B6" s="104" t="s">
        <v>84</v>
      </c>
      <c r="C6" s="104"/>
      <c r="D6" s="104"/>
      <c r="E6" s="104"/>
      <c r="F6" s="104"/>
      <c r="G6" s="104"/>
      <c r="H6" s="104"/>
      <c r="I6" s="104"/>
      <c r="J6" s="104"/>
      <c r="K6" s="104"/>
      <c r="L6" s="104"/>
      <c r="M6" s="104"/>
    </row>
    <row r="7" spans="1:13" ht="29.4" customHeight="1" x14ac:dyDescent="0.4">
      <c r="A7" s="170"/>
      <c r="B7" s="104"/>
      <c r="C7" s="170"/>
      <c r="D7" s="22"/>
      <c r="E7" s="170"/>
      <c r="F7" s="234" t="s">
        <v>7</v>
      </c>
      <c r="G7" s="235"/>
      <c r="H7" s="169" t="s">
        <v>69</v>
      </c>
      <c r="I7" s="108" t="s">
        <v>835</v>
      </c>
      <c r="J7" s="236" t="s">
        <v>834</v>
      </c>
      <c r="K7" s="236"/>
      <c r="L7" s="108" t="s">
        <v>879</v>
      </c>
      <c r="M7" s="174" t="s">
        <v>880</v>
      </c>
    </row>
    <row r="8" spans="1:13" ht="16.8" x14ac:dyDescent="0.4">
      <c r="A8" s="170"/>
      <c r="B8" s="211" t="str">
        <f>IF(AND(L8&gt;=4%,L8&lt;=8%),"کسب مرحله اول اعتباردهی",IF(AND(L8&gt;=0%,L8&lt;4%),"عدم کسب مرحله اول اعتباردهی"))</f>
        <v>کسب مرحله اول اعتباردهی</v>
      </c>
      <c r="C8" s="212" t="str">
        <f>IF(AND(L8&gt;=4.8%,L8&lt;=8%),"کسب مرحله دوم اعتباردهی",IF(AND(L8&gt;=0%,L8&lt;4.8%),"عدم کسب مرحله دوم اعتباردهی"))</f>
        <v>کسب مرحله دوم اعتباردهی</v>
      </c>
      <c r="D8" s="213" t="str">
        <f>IF(AND(L8&gt;=6.4%,L8&lt;=8%),"کسب مرحله سوم اعتباردهی",IF(AND(L8&gt;=0%,L8&lt;6.4%),"عدم کسب مرحله سوم اعتباردهی"))</f>
        <v>عدم کسب مرحله سوم اعتباردهی</v>
      </c>
      <c r="E8" s="143"/>
      <c r="F8" s="237">
        <v>1</v>
      </c>
      <c r="G8" s="238"/>
      <c r="H8" s="215" t="s">
        <v>367</v>
      </c>
      <c r="I8" s="214">
        <v>0.08</v>
      </c>
      <c r="J8" s="239">
        <f>I350</f>
        <v>96</v>
      </c>
      <c r="K8" s="239"/>
      <c r="L8" s="216">
        <f>M8*I8/J8</f>
        <v>6.3166666666666663E-2</v>
      </c>
      <c r="M8" s="217">
        <f>M350</f>
        <v>75.8</v>
      </c>
    </row>
    <row r="9" spans="1:13" ht="16.8" x14ac:dyDescent="0.4">
      <c r="A9" s="170"/>
      <c r="B9" s="211" t="str">
        <f>IF(AND(L9&gt;=4%,L9&lt;=8%),"کسب مرحله اول اعتباردهی",IF(AND(L9&gt;=0%,L9&lt;4%),"عدم کسب مرحله اول اعتباردهی"))</f>
        <v>کسب مرحله اول اعتباردهی</v>
      </c>
      <c r="C9" s="212" t="str">
        <f>IF(AND(L9&gt;=4.8%,L9&lt;=8%),"کسب مرحله دوم اعتباردهی",IF(AND(L9&gt;=0%,L9&lt;4.8%),"عدم کسب مرحله دوم اعتباردهی"))</f>
        <v>کسب مرحله دوم اعتباردهی</v>
      </c>
      <c r="D9" s="213" t="str">
        <f>IF(AND(L9&gt;=6.4%,L9&lt;=8%),"کسب مرحله سوم اعتباردهی",IF(AND(L9&gt;=0%,L9&lt;6.4%),"عدم کسب مرحله سوم اعتباردهی"))</f>
        <v>کسب مرحله سوم اعتباردهی</v>
      </c>
      <c r="E9" s="143"/>
      <c r="F9" s="237">
        <v>2</v>
      </c>
      <c r="G9" s="238"/>
      <c r="H9" s="215" t="s">
        <v>652</v>
      </c>
      <c r="I9" s="218">
        <v>0.08</v>
      </c>
      <c r="J9" s="239">
        <f>I469</f>
        <v>46</v>
      </c>
      <c r="K9" s="239"/>
      <c r="L9" s="216">
        <f t="shared" ref="L9:L17" si="0">M9*I9/J9</f>
        <v>6.9565217391304349E-2</v>
      </c>
      <c r="M9" s="217">
        <f>M469</f>
        <v>40</v>
      </c>
    </row>
    <row r="10" spans="1:13" ht="16.8" x14ac:dyDescent="0.55000000000000004">
      <c r="A10" s="170"/>
      <c r="B10" s="211" t="str">
        <f>IF(AND(L10&gt;=3.5%,L10&lt;=7%),"کسب مرحله اول اعتباردهی",IF(AND(L10&gt;=0%,L10&lt;3.5%),"عدم کسب مرحله اول اعتباردهی"))</f>
        <v>کسب مرحله اول اعتباردهی</v>
      </c>
      <c r="C10" s="212" t="str">
        <f>IF(AND(L10&gt;=4.2%,L10&lt;=7%),"کسب مرحله دوم اعتباردهی",IF(AND(L10&gt;=0%,L10&lt;4.2%),"عدم کسب مرحله دوم اعتباردهی"))</f>
        <v>کسب مرحله دوم اعتباردهی</v>
      </c>
      <c r="D10" s="213" t="str">
        <f>IF(AND(L10&gt;=5.6%,L10&lt;=7%),"کسب مرحله سوم اعتباردهی",IF(AND(L10&gt;=0%,L10&lt;5.6%),"عدم کسب مرحله سوم اعتباردهی"))</f>
        <v>کسب مرحله سوم اعتباردهی</v>
      </c>
      <c r="E10" s="143"/>
      <c r="F10" s="237">
        <v>3</v>
      </c>
      <c r="G10" s="238"/>
      <c r="H10" s="219" t="s">
        <v>318</v>
      </c>
      <c r="I10" s="214">
        <v>7.0000000000000007E-2</v>
      </c>
      <c r="J10" s="239">
        <f>I514</f>
        <v>48</v>
      </c>
      <c r="K10" s="239"/>
      <c r="L10" s="216">
        <f t="shared" si="0"/>
        <v>5.6875000000000009E-2</v>
      </c>
      <c r="M10" s="217">
        <f>M514</f>
        <v>39</v>
      </c>
    </row>
    <row r="11" spans="1:13" ht="16.8" x14ac:dyDescent="0.55000000000000004">
      <c r="A11" s="170"/>
      <c r="B11" s="211" t="str">
        <f>IF(AND(L11&gt;=3.2%,L11&lt;=8%),"کسب مرحله اول اعتباردهی",IF(AND(L11&gt;=0%,L11&lt;3.2%),"عدم کسب مرحله اول اعتباردهی"))</f>
        <v>کسب مرحله اول اعتباردهی</v>
      </c>
      <c r="C11" s="212" t="str">
        <f>IF(AND(L11&gt;=4%,L11&lt;=8%),"کسب مرحله دوم اعتباردهی",IF(AND(L11&gt;=0%,L11&lt;4%),"عدم کسب مرحله دوم اعتباردهی"))</f>
        <v>کسب مرحله دوم اعتباردهی</v>
      </c>
      <c r="D11" s="213" t="str">
        <f>IF(AND(L11&gt;=5.6%,L11&lt;=8%),"کسب مرحله سوم اعتباردهی",IF(AND(L11&gt;=0%,L11&lt;5.6%),"عدم کسب مرحله سوم اعتباردهی"))</f>
        <v>کسب مرحله سوم اعتباردهی</v>
      </c>
      <c r="E11" s="143"/>
      <c r="F11" s="237">
        <v>4</v>
      </c>
      <c r="G11" s="238"/>
      <c r="H11" s="219" t="s">
        <v>313</v>
      </c>
      <c r="I11" s="214">
        <v>0.08</v>
      </c>
      <c r="J11" s="239">
        <f>I582</f>
        <v>47</v>
      </c>
      <c r="K11" s="239"/>
      <c r="L11" s="216">
        <f t="shared" si="0"/>
        <v>6.9600000000000009E-2</v>
      </c>
      <c r="M11" s="217">
        <f>M582</f>
        <v>40.89</v>
      </c>
    </row>
    <row r="12" spans="1:13" ht="16.8" x14ac:dyDescent="0.55000000000000004">
      <c r="A12" s="170"/>
      <c r="B12" s="211" t="str">
        <f>IF(AND(L12&gt;=5.6%,L12&lt;=14%),"کسب مرحله اول اعتباردهی",IF(AND(L12&gt;=0%,L12&lt;5.6%),"عدم کسب مرحله اول اعتباردهی"))</f>
        <v>کسب مرحله اول اعتباردهی</v>
      </c>
      <c r="C12" s="212" t="str">
        <f>IF(AND(L12&gt;=7%,L12&lt;=14%),"کسب مرحله دوم اعتباردهی",IF(AND(L12&gt;=0%,L12&lt;7%),"عدم کسب مرحله دوم اعتباردهی"))</f>
        <v>کسب مرحله دوم اعتباردهی</v>
      </c>
      <c r="D12" s="213" t="str">
        <f>IF(AND(L12&gt;=11.2%,L12&lt;=14%),"کسب مرحله سوم اعتباردهی",IF(AND(L12&gt;=0%,L12&lt;11.2%),"عدم کسب مرحله سوم اعتباردهی"))</f>
        <v>کسب مرحله سوم اعتباردهی</v>
      </c>
      <c r="E12" s="143"/>
      <c r="F12" s="237">
        <v>5</v>
      </c>
      <c r="G12" s="238"/>
      <c r="H12" s="219" t="s">
        <v>413</v>
      </c>
      <c r="I12" s="214">
        <v>0.14000000000000001</v>
      </c>
      <c r="J12" s="239">
        <f>I637</f>
        <v>105</v>
      </c>
      <c r="K12" s="239"/>
      <c r="L12" s="216">
        <f t="shared" si="0"/>
        <v>0.11333333333333334</v>
      </c>
      <c r="M12" s="217">
        <f>M637</f>
        <v>85</v>
      </c>
    </row>
    <row r="13" spans="1:13" ht="16.8" x14ac:dyDescent="0.55000000000000004">
      <c r="A13" s="170"/>
      <c r="B13" s="211" t="str">
        <f>IF(AND(L13&gt;=3%,L13&lt;=10%),"کسب مرحله اول اعتباردهی",IF(AND(L13&gt;=0%,L13&lt;3%),"عدم کسب مرحله اول اعتباردهی"))</f>
        <v>کسب مرحله اول اعتباردهی</v>
      </c>
      <c r="C13" s="212" t="str">
        <f>IF(AND(L13&gt;=5%,L13&lt;=10%),"کسب مرحله دوم اعتباردهی",IF(AND(L13&gt;=0%,L13&lt;5%),"عدم کسب مرحله دوم اعتباردهی"))</f>
        <v>کسب مرحله دوم اعتباردهی</v>
      </c>
      <c r="D13" s="213" t="str">
        <f>IF(AND(L13&gt;=7%,L13&lt;=10%),"کسب مرحله سوم اعتباردهی",IF(AND(L13&gt;=0%,L13&lt;7%),"عدم کسب مرحله سوم اعتباردهی"))</f>
        <v>کسب مرحله سوم اعتباردهی</v>
      </c>
      <c r="E13" s="143"/>
      <c r="F13" s="237">
        <v>6</v>
      </c>
      <c r="G13" s="238"/>
      <c r="H13" s="219" t="s">
        <v>314</v>
      </c>
      <c r="I13" s="214">
        <v>0.1</v>
      </c>
      <c r="J13" s="239">
        <f>I746</f>
        <v>96</v>
      </c>
      <c r="K13" s="239"/>
      <c r="L13" s="216">
        <f t="shared" si="0"/>
        <v>0.10000000000000002</v>
      </c>
      <c r="M13" s="217">
        <f>M746</f>
        <v>96</v>
      </c>
    </row>
    <row r="14" spans="1:13" ht="16.8" x14ac:dyDescent="0.55000000000000004">
      <c r="A14" s="170"/>
      <c r="B14" s="211" t="str">
        <f>IF(AND(L14&gt;=4.5%,L14&lt;=9%),"کسب مرحله اول اعتباردهی",IF(AND(L14&gt;=0%,L14&lt;4.5%),"عدم کسب مرحله اول اعتباردهی"))</f>
        <v>کسب مرحله اول اعتباردهی</v>
      </c>
      <c r="C14" s="212" t="str">
        <f>IF(AND(L14&gt;=5.4%,L14&lt;=9%),"کسب مرحله دوم اعتباردهی",IF(AND(L14&gt;=0%,L14&lt;5.4%),"عدم کسب مرحله دوم اعتباردهی"))</f>
        <v>کسب مرحله دوم اعتباردهی</v>
      </c>
      <c r="D14" s="213" t="str">
        <f>IF(AND(L14&gt;=7.2%,L14&lt;=9%),"کسب مرحله سوم اعتباردهی",IF(AND(L14&gt;=0%,L14&lt;7.2%),"عدم کسب مرحله سوم اعتباردهی"))</f>
        <v>کسب مرحله سوم اعتباردهی</v>
      </c>
      <c r="E14" s="143"/>
      <c r="F14" s="237">
        <v>7</v>
      </c>
      <c r="G14" s="238"/>
      <c r="H14" s="219" t="s">
        <v>832</v>
      </c>
      <c r="I14" s="214">
        <v>0.09</v>
      </c>
      <c r="J14" s="239">
        <f>I827</f>
        <v>90</v>
      </c>
      <c r="K14" s="239"/>
      <c r="L14" s="216">
        <f t="shared" si="0"/>
        <v>0.09</v>
      </c>
      <c r="M14" s="217">
        <f>M827</f>
        <v>90</v>
      </c>
    </row>
    <row r="15" spans="1:13" ht="16.8" x14ac:dyDescent="0.55000000000000004">
      <c r="A15" s="170"/>
      <c r="B15" s="211" t="str">
        <f>IF(AND(L15&gt;=3.2%,L15&lt;=8%),"کسب مرحله اول اعتباردهی",IF(AND(L15&gt;=0%,L15&lt;3.2%),"عدم کسب مرحله اول اعتباردهی"))</f>
        <v>کسب مرحله اول اعتباردهی</v>
      </c>
      <c r="C15" s="212" t="str">
        <f>IF(AND(L15&gt;=4%,L15&lt;=8%),"کسب مرحله دوم اعتباردهی",IF(AND(L15&gt;=0%,L15&lt;4%),"عدم کسب مرحله دوم اعتباردهی"))</f>
        <v>کسب مرحله دوم اعتباردهی</v>
      </c>
      <c r="D15" s="213" t="str">
        <f>IF(AND(L15&gt;=6.4%,L15&lt;=8%),"کسب مرحله سوم اعتباردهی",IF(AND(L15&gt;=0%,L15&lt;6.4%),"عدم کسب مرحله سوم اعتباردهی"))</f>
        <v>کسب مرحله سوم اعتباردهی</v>
      </c>
      <c r="E15" s="143"/>
      <c r="F15" s="237">
        <v>8</v>
      </c>
      <c r="G15" s="238"/>
      <c r="H15" s="219" t="s">
        <v>319</v>
      </c>
      <c r="I15" s="214">
        <v>0.08</v>
      </c>
      <c r="J15" s="239">
        <f>I942</f>
        <v>91</v>
      </c>
      <c r="K15" s="239"/>
      <c r="L15" s="216">
        <f t="shared" si="0"/>
        <v>6.6294505494505496E-2</v>
      </c>
      <c r="M15" s="217">
        <f>M942</f>
        <v>75.41</v>
      </c>
    </row>
    <row r="16" spans="1:13" ht="16.8" x14ac:dyDescent="0.55000000000000004">
      <c r="A16" s="170"/>
      <c r="B16" s="211" t="str">
        <f>IF(AND(L16&gt;=2%,L16&lt;=4%),"کسب مرحله اول اعتباردهی",IF(AND(L16&gt;=0%,L16&lt;2%),"عدم کسب مرحله اول اعتباردهی"))</f>
        <v>کسب مرحله اول اعتباردهی</v>
      </c>
      <c r="C16" s="212" t="str">
        <f>IF(AND(L16&gt;=2.4%,L16&lt;=4%),"کسب مرحله دوم اعتباردهی",IF(AND(L16&gt;=0%,L16&lt;2.4%),"عدم کسب مرحله دوم اعتباردهی"))</f>
        <v>کسب مرحله دوم اعتباردهی</v>
      </c>
      <c r="D16" s="213" t="str">
        <f>IF(AND(L16&gt;=3.6%,L16&lt;=4%),"کسب مرحله سوم اعتباردهی",IF(AND(L16&gt;=0%,L16&lt;3.6%),"عدم کسب مرحله سوم اعتباردهی"))</f>
        <v>کسب مرحله سوم اعتباردهی</v>
      </c>
      <c r="E16" s="143"/>
      <c r="F16" s="237">
        <v>9</v>
      </c>
      <c r="G16" s="238"/>
      <c r="H16" s="219" t="s">
        <v>320</v>
      </c>
      <c r="I16" s="214">
        <v>0.04</v>
      </c>
      <c r="J16" s="239">
        <f>I1035</f>
        <v>42</v>
      </c>
      <c r="K16" s="239"/>
      <c r="L16" s="216">
        <f t="shared" si="0"/>
        <v>3.619047619047619E-2</v>
      </c>
      <c r="M16" s="217">
        <f>M1035</f>
        <v>38</v>
      </c>
    </row>
    <row r="17" spans="1:13" ht="16.8" x14ac:dyDescent="0.55000000000000004">
      <c r="A17" s="170"/>
      <c r="B17" s="211" t="str">
        <f>IF(AND(L17&gt;=3.6%,L17&lt;=9%),"کسب مرحله اول اعتباردهی",IF(AND(L17&gt;=0%,L17&lt;3.6%),"عدم کسب مرحله اول اعتباردهی"))</f>
        <v>کسب مرحله اول اعتباردهی</v>
      </c>
      <c r="C17" s="212" t="str">
        <f>IF(AND(L17&gt;=4.5%,L17&lt;=9%),"کسب مرحله دوم اعتباردهی",IF(AND(L17&gt;=0%,L17&lt;4.5%),"عدم کسب مرحله دوم اعتباردهی"))</f>
        <v>کسب مرحله دوم اعتباردهی</v>
      </c>
      <c r="D17" s="213" t="str">
        <f>IF(AND(L17&gt;=7.2%,L17&lt;=9%),"کسب مرحله سوم اعتباردهی",IF(AND(L17&gt;=0%,L17&lt;7.2%),"عدم کسب مرحله سوم اعتباردهی"))</f>
        <v>کسب مرحله سوم اعتباردهی</v>
      </c>
      <c r="E17" s="143"/>
      <c r="F17" s="237">
        <v>10</v>
      </c>
      <c r="G17" s="238"/>
      <c r="H17" s="219" t="s">
        <v>315</v>
      </c>
      <c r="I17" s="214">
        <v>0.09</v>
      </c>
      <c r="J17" s="239">
        <f>I1084</f>
        <v>57</v>
      </c>
      <c r="K17" s="239"/>
      <c r="L17" s="216">
        <f t="shared" si="0"/>
        <v>7.7368421052631586E-2</v>
      </c>
      <c r="M17" s="217">
        <f>M1084</f>
        <v>49</v>
      </c>
    </row>
    <row r="18" spans="1:13" ht="16.8" x14ac:dyDescent="0.55000000000000004">
      <c r="A18" s="170"/>
      <c r="B18" s="211" t="str">
        <f>IF(AND(L18&gt;=5.25%,L18&lt;=15%),"کسب مرحله اول اعتباردهی",IF(AND(L18&gt;=0%,L18&lt;5.25%),"عدم کسب مرحله اول اعتباردهی"))</f>
        <v>عدم کسب مرحله اول اعتباردهی</v>
      </c>
      <c r="C18" s="212" t="str">
        <f>IF(AND(L18&gt;=7.5%,L18&lt;=15%),"کسب مرحله دوم اعتباردهی",IF(AND(L18&gt;=0%,L18&lt;7.5%),"عدم کسب مرحله دوم اعتباردهی"))</f>
        <v>عدم کسب مرحله دوم اعتباردهی</v>
      </c>
      <c r="D18" s="213" t="str">
        <f>IF(AND(L18&gt;=12%,L18&lt;=15%),"کسب مرحله سوم اعتباردهی",IF(AND(L18&gt;=0%,L18&lt;12%),"عدم کسب مرحله سوم اعتباردهی"))</f>
        <v>عدم کسب مرحله سوم اعتباردهی</v>
      </c>
      <c r="E18" s="143"/>
      <c r="F18" s="237">
        <v>11</v>
      </c>
      <c r="G18" s="238"/>
      <c r="H18" s="219" t="s">
        <v>321</v>
      </c>
      <c r="I18" s="214">
        <v>0.15</v>
      </c>
      <c r="J18" s="239">
        <f>I1137</f>
        <v>156</v>
      </c>
      <c r="K18" s="239"/>
      <c r="L18" s="216">
        <f>M18*I18/J18</f>
        <v>3.461538461538461E-2</v>
      </c>
      <c r="M18" s="217">
        <f>M1137</f>
        <v>36</v>
      </c>
    </row>
    <row r="19" spans="1:13" ht="16.8" x14ac:dyDescent="0.5">
      <c r="A19" s="6"/>
      <c r="B19" s="146"/>
      <c r="C19" s="147"/>
      <c r="D19" s="143"/>
      <c r="E19" s="201"/>
      <c r="F19" s="256" t="s">
        <v>70</v>
      </c>
      <c r="G19" s="257"/>
      <c r="H19" s="257"/>
      <c r="I19" s="266">
        <f>SUM(J8:K18)</f>
        <v>874</v>
      </c>
      <c r="J19" s="266"/>
      <c r="K19" s="266"/>
      <c r="L19" s="266"/>
      <c r="M19" s="267"/>
    </row>
    <row r="20" spans="1:13" ht="16.8" x14ac:dyDescent="0.5">
      <c r="A20" s="6"/>
      <c r="B20" s="146"/>
      <c r="C20" s="147"/>
      <c r="D20" s="143"/>
      <c r="E20" s="201"/>
      <c r="F20" s="256" t="s">
        <v>833</v>
      </c>
      <c r="G20" s="257"/>
      <c r="H20" s="257"/>
      <c r="I20" s="258">
        <f>I19*1/I19</f>
        <v>1</v>
      </c>
      <c r="J20" s="258"/>
      <c r="K20" s="258"/>
      <c r="L20" s="258"/>
      <c r="M20" s="259"/>
    </row>
    <row r="21" spans="1:13" ht="19.2" x14ac:dyDescent="0.6">
      <c r="A21" s="6"/>
      <c r="B21" s="146"/>
      <c r="C21" s="147"/>
      <c r="D21" s="143"/>
      <c r="E21" s="202"/>
      <c r="F21" s="260" t="s">
        <v>881</v>
      </c>
      <c r="G21" s="261"/>
      <c r="H21" s="261"/>
      <c r="I21" s="262">
        <f>SUM(M8:M18)</f>
        <v>665.1</v>
      </c>
      <c r="J21" s="262"/>
      <c r="K21" s="262"/>
      <c r="L21" s="262"/>
      <c r="M21" s="263"/>
    </row>
    <row r="22" spans="1:13" ht="19.2" x14ac:dyDescent="0.6">
      <c r="A22" s="6"/>
      <c r="B22" s="146"/>
      <c r="C22" s="147"/>
      <c r="D22" s="143"/>
      <c r="E22" s="10"/>
      <c r="F22" s="260" t="s">
        <v>893</v>
      </c>
      <c r="G22" s="261"/>
      <c r="H22" s="261"/>
      <c r="I22" s="264">
        <f>I21*1/I19</f>
        <v>0.7609839816933639</v>
      </c>
      <c r="J22" s="264"/>
      <c r="K22" s="264"/>
      <c r="L22" s="264"/>
      <c r="M22" s="265"/>
    </row>
    <row r="23" spans="1:13" ht="19.8" thickBot="1" x14ac:dyDescent="0.65">
      <c r="A23" s="6"/>
      <c r="B23" s="146"/>
      <c r="C23" s="147"/>
      <c r="D23" s="143"/>
      <c r="E23" s="10"/>
      <c r="F23" s="244" t="s">
        <v>476</v>
      </c>
      <c r="G23" s="245"/>
      <c r="H23" s="245"/>
      <c r="I23" s="246" t="str">
        <f>IF(AND(COUNTIF(B8:B18,"کسب مرحله اول اعتباردهی")=11,I22&gt;=65%,COUNTIF(C8:C18,"کسب مرحله دوم اعتباردهی")=11,I22&gt;=75%,COUNTIF(D8:E18,"کسب مرحله سوم اعتباردهی")=11,I22&gt;=85%), "کسب مرحله سوم اعتباردهی", IF(AND(COUNTIF(B8:B18,"کسب مرحله اول اعتباردهی")=11,I22&gt;=65%,COUNTIF(C8:C18,"کسب مرحله دوم اعتباردهی")=11,I22&gt;=75%), "کسب مرحله دوم اعتباردهی", IF(AND(COUNTIF(D8:E18,"کسب مرحله سوم اعتباردهی")=11,I22&gt;=85%), "کسب مرحله سوم اعتباردهی", IF(AND(COUNTIF(B8:B18,"کسب مرحله اول اعتباردهی")=11,I22&gt;=65%), "کسب مرحله اول اعتباردهی", "عدم کسب اعتباردهی"))))</f>
        <v>عدم کسب اعتباردهی</v>
      </c>
      <c r="J23" s="246"/>
      <c r="K23" s="246"/>
      <c r="L23" s="246"/>
      <c r="M23" s="247"/>
    </row>
    <row r="24" spans="1:13" ht="5.4" customHeight="1" thickBot="1" x14ac:dyDescent="0.65">
      <c r="B24" s="10"/>
      <c r="C24" s="10"/>
      <c r="D24" s="11"/>
      <c r="E24" s="10"/>
      <c r="F24" s="134"/>
      <c r="G24" s="134"/>
      <c r="H24" s="134"/>
      <c r="I24" s="107"/>
      <c r="J24" s="107"/>
      <c r="K24" s="107"/>
      <c r="L24" s="107"/>
      <c r="M24" s="107"/>
    </row>
    <row r="25" spans="1:13" ht="16.2" x14ac:dyDescent="0.5">
      <c r="A25" s="135" t="s">
        <v>7</v>
      </c>
      <c r="B25" s="248" t="s">
        <v>73</v>
      </c>
      <c r="C25" s="249"/>
      <c r="D25" s="250" t="s">
        <v>72</v>
      </c>
      <c r="E25" s="251"/>
      <c r="F25" s="10"/>
      <c r="G25" s="135" t="s">
        <v>7</v>
      </c>
      <c r="H25" s="136" t="s">
        <v>73</v>
      </c>
      <c r="I25" s="250" t="s">
        <v>72</v>
      </c>
      <c r="J25" s="250"/>
      <c r="K25" s="250"/>
      <c r="L25" s="251"/>
      <c r="M25" s="78"/>
    </row>
    <row r="26" spans="1:13" ht="25.2" customHeight="1" x14ac:dyDescent="0.55000000000000004">
      <c r="A26" s="131">
        <v>1</v>
      </c>
      <c r="B26" s="252" t="s">
        <v>85</v>
      </c>
      <c r="C26" s="253"/>
      <c r="D26" s="254"/>
      <c r="E26" s="255"/>
      <c r="F26" s="105"/>
      <c r="G26" s="131">
        <v>4</v>
      </c>
      <c r="H26" s="220" t="s">
        <v>85</v>
      </c>
      <c r="I26" s="254"/>
      <c r="J26" s="254"/>
      <c r="K26" s="254"/>
      <c r="L26" s="255"/>
      <c r="M26" s="106"/>
    </row>
    <row r="27" spans="1:13" ht="25.2" customHeight="1" x14ac:dyDescent="0.55000000000000004">
      <c r="A27" s="131">
        <v>2</v>
      </c>
      <c r="B27" s="252" t="s">
        <v>85</v>
      </c>
      <c r="C27" s="253"/>
      <c r="D27" s="254"/>
      <c r="E27" s="255"/>
      <c r="F27" s="105"/>
      <c r="G27" s="131">
        <v>5</v>
      </c>
      <c r="H27" s="220" t="s">
        <v>85</v>
      </c>
      <c r="I27" s="254"/>
      <c r="J27" s="254"/>
      <c r="K27" s="254"/>
      <c r="L27" s="255"/>
      <c r="M27" s="106"/>
    </row>
    <row r="28" spans="1:13" ht="25.2" customHeight="1" thickBot="1" x14ac:dyDescent="0.6">
      <c r="A28" s="19">
        <v>3</v>
      </c>
      <c r="B28" s="277" t="s">
        <v>85</v>
      </c>
      <c r="C28" s="278"/>
      <c r="D28" s="279"/>
      <c r="E28" s="280"/>
      <c r="F28" s="105"/>
      <c r="G28" s="19">
        <v>6</v>
      </c>
      <c r="H28" s="221" t="s">
        <v>85</v>
      </c>
      <c r="I28" s="279"/>
      <c r="J28" s="279"/>
      <c r="K28" s="279"/>
      <c r="L28" s="280"/>
      <c r="M28" s="106"/>
    </row>
    <row r="29" spans="1:13" ht="3" customHeight="1" x14ac:dyDescent="0.55000000000000004">
      <c r="A29" s="171"/>
      <c r="B29" s="127"/>
      <c r="C29" s="127"/>
      <c r="D29" s="127"/>
      <c r="E29" s="8"/>
      <c r="F29" s="8"/>
      <c r="G29" s="8"/>
      <c r="H29" s="15"/>
      <c r="I29" s="15"/>
      <c r="J29" s="15"/>
      <c r="K29" s="15"/>
      <c r="L29" s="15"/>
      <c r="M29" s="15"/>
    </row>
    <row r="30" spans="1:13" ht="17.399999999999999" thickBot="1" x14ac:dyDescent="0.6">
      <c r="A30" s="170">
        <v>2</v>
      </c>
      <c r="B30" s="241" t="s">
        <v>971</v>
      </c>
      <c r="C30" s="241"/>
      <c r="D30" s="241"/>
      <c r="E30" s="241"/>
      <c r="F30" s="241"/>
      <c r="G30" s="241"/>
      <c r="H30" s="241"/>
      <c r="I30" s="241"/>
      <c r="J30" s="241"/>
      <c r="K30" s="15"/>
      <c r="L30" s="15"/>
      <c r="M30" s="15"/>
    </row>
    <row r="31" spans="1:13" ht="16.2" x14ac:dyDescent="0.4">
      <c r="A31" s="135" t="s">
        <v>86</v>
      </c>
      <c r="B31" s="275" t="s">
        <v>87</v>
      </c>
      <c r="C31" s="275"/>
      <c r="D31" s="275"/>
      <c r="E31" s="275"/>
      <c r="F31" s="275"/>
      <c r="G31" s="275"/>
      <c r="H31" s="275"/>
      <c r="I31" s="275"/>
      <c r="J31" s="275"/>
      <c r="K31" s="275"/>
      <c r="L31" s="275"/>
      <c r="M31" s="276"/>
    </row>
    <row r="32" spans="1:13" ht="16.8" x14ac:dyDescent="0.4">
      <c r="A32" s="131">
        <v>1.2</v>
      </c>
      <c r="B32" s="268"/>
      <c r="C32" s="268"/>
      <c r="D32" s="268"/>
      <c r="E32" s="268"/>
      <c r="F32" s="268"/>
      <c r="G32" s="268"/>
      <c r="H32" s="268"/>
      <c r="I32" s="268"/>
      <c r="J32" s="268"/>
      <c r="K32" s="268"/>
      <c r="L32" s="268"/>
      <c r="M32" s="269"/>
    </row>
    <row r="33" spans="1:13" ht="16.8" x14ac:dyDescent="0.4">
      <c r="A33" s="131">
        <v>1.3</v>
      </c>
      <c r="B33" s="268"/>
      <c r="C33" s="268"/>
      <c r="D33" s="268"/>
      <c r="E33" s="268"/>
      <c r="F33" s="268"/>
      <c r="G33" s="268"/>
      <c r="H33" s="268"/>
      <c r="I33" s="268"/>
      <c r="J33" s="268"/>
      <c r="K33" s="268"/>
      <c r="L33" s="268"/>
      <c r="M33" s="269"/>
    </row>
    <row r="34" spans="1:13" ht="16.8" x14ac:dyDescent="0.4">
      <c r="A34" s="131">
        <v>1.4</v>
      </c>
      <c r="B34" s="268"/>
      <c r="C34" s="268"/>
      <c r="D34" s="268"/>
      <c r="E34" s="268"/>
      <c r="F34" s="268"/>
      <c r="G34" s="268"/>
      <c r="H34" s="268"/>
      <c r="I34" s="268"/>
      <c r="J34" s="268"/>
      <c r="K34" s="268"/>
      <c r="L34" s="268"/>
      <c r="M34" s="269"/>
    </row>
    <row r="35" spans="1:13" ht="16.8" x14ac:dyDescent="0.4">
      <c r="A35" s="131">
        <v>1.5</v>
      </c>
      <c r="B35" s="268"/>
      <c r="C35" s="268"/>
      <c r="D35" s="268"/>
      <c r="E35" s="268"/>
      <c r="F35" s="268"/>
      <c r="G35" s="268"/>
      <c r="H35" s="268"/>
      <c r="I35" s="268"/>
      <c r="J35" s="268"/>
      <c r="K35" s="268"/>
      <c r="L35" s="268"/>
      <c r="M35" s="269"/>
    </row>
    <row r="36" spans="1:13" ht="16.8" x14ac:dyDescent="0.4">
      <c r="A36" s="131">
        <v>2.1</v>
      </c>
      <c r="B36" s="268"/>
      <c r="C36" s="268"/>
      <c r="D36" s="268"/>
      <c r="E36" s="268"/>
      <c r="F36" s="268"/>
      <c r="G36" s="268"/>
      <c r="H36" s="268"/>
      <c r="I36" s="268"/>
      <c r="J36" s="268"/>
      <c r="K36" s="268"/>
      <c r="L36" s="268"/>
      <c r="M36" s="269"/>
    </row>
    <row r="37" spans="1:13" ht="16.8" x14ac:dyDescent="0.4">
      <c r="A37" s="131">
        <v>10.199999999999999</v>
      </c>
      <c r="B37" s="268"/>
      <c r="C37" s="268"/>
      <c r="D37" s="268"/>
      <c r="E37" s="268"/>
      <c r="F37" s="268"/>
      <c r="G37" s="268"/>
      <c r="H37" s="268"/>
      <c r="I37" s="268"/>
      <c r="J37" s="268"/>
      <c r="K37" s="268"/>
      <c r="L37" s="268"/>
      <c r="M37" s="269"/>
    </row>
    <row r="38" spans="1:13" ht="17.399999999999999" thickBot="1" x14ac:dyDescent="0.45">
      <c r="A38" s="19">
        <v>11.4</v>
      </c>
      <c r="B38" s="270"/>
      <c r="C38" s="270"/>
      <c r="D38" s="270"/>
      <c r="E38" s="270"/>
      <c r="F38" s="270"/>
      <c r="G38" s="270"/>
      <c r="H38" s="270"/>
      <c r="I38" s="270"/>
      <c r="J38" s="270"/>
      <c r="K38" s="270"/>
      <c r="L38" s="270"/>
      <c r="M38" s="271"/>
    </row>
    <row r="39" spans="1:13" ht="6" customHeight="1" x14ac:dyDescent="0.55000000000000004">
      <c r="A39" s="171"/>
      <c r="B39" s="127"/>
      <c r="C39" s="127"/>
      <c r="D39" s="127"/>
      <c r="E39" s="127"/>
      <c r="F39" s="127"/>
      <c r="G39" s="127"/>
      <c r="H39" s="15"/>
      <c r="I39" s="15"/>
      <c r="J39" s="15"/>
      <c r="K39" s="15"/>
      <c r="L39" s="15"/>
      <c r="M39" s="15"/>
    </row>
    <row r="40" spans="1:13" ht="16.8" thickBot="1" x14ac:dyDescent="0.45">
      <c r="A40" s="170">
        <v>3</v>
      </c>
      <c r="B40" s="241" t="s">
        <v>88</v>
      </c>
      <c r="C40" s="241"/>
      <c r="D40" s="241"/>
      <c r="E40" s="241"/>
      <c r="F40" s="241"/>
      <c r="G40" s="241"/>
      <c r="H40" s="241"/>
      <c r="I40" s="241"/>
      <c r="J40" s="241"/>
      <c r="K40" s="241"/>
      <c r="L40" s="241"/>
      <c r="M40" s="241"/>
    </row>
    <row r="41" spans="1:13" ht="16.2" x14ac:dyDescent="0.4">
      <c r="A41" s="137" t="s">
        <v>7</v>
      </c>
      <c r="B41" s="272" t="s">
        <v>89</v>
      </c>
      <c r="C41" s="273"/>
      <c r="D41" s="273"/>
      <c r="E41" s="273"/>
      <c r="F41" s="273"/>
      <c r="G41" s="273"/>
      <c r="H41" s="273"/>
      <c r="I41" s="273"/>
      <c r="J41" s="274"/>
      <c r="K41" s="275" t="s">
        <v>919</v>
      </c>
      <c r="L41" s="275"/>
      <c r="M41" s="276"/>
    </row>
    <row r="42" spans="1:13" ht="16.8" x14ac:dyDescent="0.4">
      <c r="A42" s="129">
        <v>1</v>
      </c>
      <c r="B42" s="268"/>
      <c r="C42" s="268"/>
      <c r="D42" s="268"/>
      <c r="E42" s="268"/>
      <c r="F42" s="268"/>
      <c r="G42" s="268"/>
      <c r="H42" s="268"/>
      <c r="I42" s="268"/>
      <c r="J42" s="268"/>
      <c r="K42" s="281"/>
      <c r="L42" s="281"/>
      <c r="M42" s="282"/>
    </row>
    <row r="43" spans="1:13" ht="16.8" x14ac:dyDescent="0.4">
      <c r="A43" s="129">
        <v>2</v>
      </c>
      <c r="B43" s="268"/>
      <c r="C43" s="268"/>
      <c r="D43" s="268"/>
      <c r="E43" s="268"/>
      <c r="F43" s="268"/>
      <c r="G43" s="268"/>
      <c r="H43" s="268"/>
      <c r="I43" s="268"/>
      <c r="J43" s="268"/>
      <c r="K43" s="281"/>
      <c r="L43" s="281"/>
      <c r="M43" s="282"/>
    </row>
    <row r="44" spans="1:13" ht="16.8" x14ac:dyDescent="0.4">
      <c r="A44" s="129">
        <v>3</v>
      </c>
      <c r="B44" s="268"/>
      <c r="C44" s="268"/>
      <c r="D44" s="268"/>
      <c r="E44" s="268"/>
      <c r="F44" s="268"/>
      <c r="G44" s="268"/>
      <c r="H44" s="268"/>
      <c r="I44" s="268"/>
      <c r="J44" s="268"/>
      <c r="K44" s="281"/>
      <c r="L44" s="281"/>
      <c r="M44" s="282"/>
    </row>
    <row r="45" spans="1:13" ht="16.8" x14ac:dyDescent="0.4">
      <c r="A45" s="129">
        <v>4</v>
      </c>
      <c r="B45" s="268"/>
      <c r="C45" s="268"/>
      <c r="D45" s="268"/>
      <c r="E45" s="268"/>
      <c r="F45" s="268"/>
      <c r="G45" s="268"/>
      <c r="H45" s="268"/>
      <c r="I45" s="268"/>
      <c r="J45" s="268"/>
      <c r="K45" s="281"/>
      <c r="L45" s="281"/>
      <c r="M45" s="282"/>
    </row>
    <row r="46" spans="1:13" ht="16.8" x14ac:dyDescent="0.4">
      <c r="A46" s="129">
        <v>5</v>
      </c>
      <c r="B46" s="268"/>
      <c r="C46" s="268"/>
      <c r="D46" s="268"/>
      <c r="E46" s="268"/>
      <c r="F46" s="268"/>
      <c r="G46" s="268"/>
      <c r="H46" s="268"/>
      <c r="I46" s="268"/>
      <c r="J46" s="268"/>
      <c r="K46" s="281"/>
      <c r="L46" s="281"/>
      <c r="M46" s="282"/>
    </row>
    <row r="47" spans="1:13" ht="16.8" x14ac:dyDescent="0.4">
      <c r="A47" s="129">
        <v>6</v>
      </c>
      <c r="B47" s="268"/>
      <c r="C47" s="268"/>
      <c r="D47" s="268"/>
      <c r="E47" s="268"/>
      <c r="F47" s="268"/>
      <c r="G47" s="268"/>
      <c r="H47" s="268"/>
      <c r="I47" s="268"/>
      <c r="J47" s="268"/>
      <c r="K47" s="281"/>
      <c r="L47" s="281"/>
      <c r="M47" s="282"/>
    </row>
    <row r="48" spans="1:13" ht="16.8" x14ac:dyDescent="0.4">
      <c r="A48" s="129">
        <v>7</v>
      </c>
      <c r="B48" s="268"/>
      <c r="C48" s="268"/>
      <c r="D48" s="268"/>
      <c r="E48" s="268"/>
      <c r="F48" s="268"/>
      <c r="G48" s="268"/>
      <c r="H48" s="268"/>
      <c r="I48" s="268"/>
      <c r="J48" s="268"/>
      <c r="K48" s="281"/>
      <c r="L48" s="281"/>
      <c r="M48" s="282"/>
    </row>
    <row r="49" spans="1:13" ht="16.8" x14ac:dyDescent="0.4">
      <c r="A49" s="129">
        <v>8</v>
      </c>
      <c r="B49" s="268"/>
      <c r="C49" s="268"/>
      <c r="D49" s="268"/>
      <c r="E49" s="268"/>
      <c r="F49" s="268"/>
      <c r="G49" s="268"/>
      <c r="H49" s="268"/>
      <c r="I49" s="268"/>
      <c r="J49" s="268"/>
      <c r="K49" s="281"/>
      <c r="L49" s="281"/>
      <c r="M49" s="282"/>
    </row>
    <row r="50" spans="1:13" ht="16.8" x14ac:dyDescent="0.4">
      <c r="A50" s="129">
        <v>9</v>
      </c>
      <c r="B50" s="268"/>
      <c r="C50" s="268"/>
      <c r="D50" s="268"/>
      <c r="E50" s="268"/>
      <c r="F50" s="268"/>
      <c r="G50" s="268"/>
      <c r="H50" s="268"/>
      <c r="I50" s="268"/>
      <c r="J50" s="268"/>
      <c r="K50" s="281"/>
      <c r="L50" s="281"/>
      <c r="M50" s="282"/>
    </row>
    <row r="51" spans="1:13" ht="16.8" x14ac:dyDescent="0.4">
      <c r="A51" s="129">
        <v>10</v>
      </c>
      <c r="B51" s="268"/>
      <c r="C51" s="268"/>
      <c r="D51" s="268"/>
      <c r="E51" s="268"/>
      <c r="F51" s="268"/>
      <c r="G51" s="268"/>
      <c r="H51" s="268"/>
      <c r="I51" s="268"/>
      <c r="J51" s="268"/>
      <c r="K51" s="281"/>
      <c r="L51" s="281"/>
      <c r="M51" s="282"/>
    </row>
    <row r="52" spans="1:13" ht="16.8" x14ac:dyDescent="0.4">
      <c r="A52" s="129">
        <v>11</v>
      </c>
      <c r="B52" s="268"/>
      <c r="C52" s="268"/>
      <c r="D52" s="268"/>
      <c r="E52" s="268"/>
      <c r="F52" s="268"/>
      <c r="G52" s="268"/>
      <c r="H52" s="268"/>
      <c r="I52" s="268"/>
      <c r="J52" s="268"/>
      <c r="K52" s="281"/>
      <c r="L52" s="281"/>
      <c r="M52" s="282"/>
    </row>
    <row r="53" spans="1:13" ht="17.399999999999999" thickBot="1" x14ac:dyDescent="0.45">
      <c r="A53" s="20">
        <v>12</v>
      </c>
      <c r="B53" s="270"/>
      <c r="C53" s="270"/>
      <c r="D53" s="270"/>
      <c r="E53" s="270"/>
      <c r="F53" s="270"/>
      <c r="G53" s="270"/>
      <c r="H53" s="270"/>
      <c r="I53" s="270"/>
      <c r="J53" s="270"/>
      <c r="K53" s="287"/>
      <c r="L53" s="287"/>
      <c r="M53" s="288"/>
    </row>
    <row r="54" spans="1:13" ht="6" customHeight="1" x14ac:dyDescent="0.55000000000000004">
      <c r="A54" s="21"/>
      <c r="B54" s="16"/>
      <c r="C54" s="16"/>
      <c r="D54" s="16"/>
      <c r="E54" s="16"/>
      <c r="F54" s="16"/>
      <c r="G54" s="16"/>
      <c r="H54" s="16"/>
      <c r="I54" s="17"/>
      <c r="J54" s="17"/>
      <c r="K54" s="15"/>
      <c r="L54" s="15"/>
      <c r="M54" s="15"/>
    </row>
    <row r="55" spans="1:13" ht="6" customHeight="1" x14ac:dyDescent="0.55000000000000004">
      <c r="A55" s="21"/>
      <c r="B55" s="16"/>
      <c r="C55" s="16"/>
      <c r="D55" s="16"/>
      <c r="E55" s="16"/>
      <c r="F55" s="16"/>
      <c r="G55" s="16"/>
      <c r="H55" s="16"/>
      <c r="I55" s="17"/>
      <c r="J55" s="17"/>
      <c r="K55" s="15"/>
      <c r="L55" s="15"/>
      <c r="M55" s="15"/>
    </row>
    <row r="56" spans="1:13" ht="6" customHeight="1" x14ac:dyDescent="0.55000000000000004">
      <c r="A56" s="21"/>
      <c r="B56" s="16"/>
      <c r="C56" s="16"/>
      <c r="D56" s="16"/>
      <c r="E56" s="16"/>
      <c r="F56" s="16"/>
      <c r="G56" s="16"/>
      <c r="H56" s="16"/>
      <c r="I56" s="17"/>
      <c r="J56" s="17"/>
      <c r="K56" s="15"/>
      <c r="L56" s="15"/>
      <c r="M56" s="15"/>
    </row>
    <row r="57" spans="1:13" ht="16.8" x14ac:dyDescent="0.55000000000000004">
      <c r="A57" s="21"/>
      <c r="B57" s="16"/>
      <c r="C57" s="16"/>
      <c r="D57" s="16"/>
      <c r="E57" s="16"/>
      <c r="F57" s="16"/>
      <c r="G57" s="16"/>
      <c r="H57" s="16"/>
      <c r="I57" s="17"/>
      <c r="J57" s="17"/>
      <c r="K57" s="15"/>
      <c r="L57" s="15"/>
      <c r="M57" s="15"/>
    </row>
    <row r="58" spans="1:13" ht="16.8" x14ac:dyDescent="0.55000000000000004">
      <c r="A58" s="21"/>
      <c r="B58" s="16"/>
      <c r="C58" s="16"/>
      <c r="D58" s="16"/>
      <c r="E58" s="16"/>
      <c r="F58" s="16"/>
      <c r="G58" s="16"/>
      <c r="H58" s="16"/>
      <c r="I58" s="17"/>
      <c r="J58" s="17"/>
      <c r="K58" s="15"/>
      <c r="L58" s="15"/>
      <c r="M58" s="15"/>
    </row>
    <row r="59" spans="1:13" ht="16.8" x14ac:dyDescent="0.55000000000000004">
      <c r="A59" s="21"/>
      <c r="B59" s="16"/>
      <c r="C59" s="16"/>
      <c r="D59" s="16"/>
      <c r="E59" s="16"/>
      <c r="F59" s="16"/>
      <c r="G59" s="16"/>
      <c r="H59" s="16"/>
      <c r="I59" s="17"/>
      <c r="J59" s="17"/>
      <c r="K59" s="15"/>
      <c r="L59" s="15"/>
      <c r="M59" s="15"/>
    </row>
    <row r="60" spans="1:13" ht="16.8" x14ac:dyDescent="0.55000000000000004">
      <c r="A60" s="21"/>
      <c r="B60" s="16"/>
      <c r="C60" s="16"/>
      <c r="D60" s="16"/>
      <c r="E60" s="16"/>
      <c r="F60" s="16"/>
      <c r="G60" s="16"/>
      <c r="H60" s="16"/>
      <c r="I60" s="17"/>
      <c r="J60" s="17"/>
      <c r="K60" s="15"/>
      <c r="L60" s="15"/>
      <c r="M60" s="15"/>
    </row>
    <row r="61" spans="1:13" ht="16.8" x14ac:dyDescent="0.55000000000000004">
      <c r="A61" s="21"/>
      <c r="B61" s="16"/>
      <c r="C61" s="16"/>
      <c r="D61" s="16"/>
      <c r="E61" s="16"/>
      <c r="F61" s="16"/>
      <c r="G61" s="16"/>
      <c r="H61" s="16"/>
      <c r="I61" s="17"/>
      <c r="J61" s="17"/>
      <c r="K61" s="15"/>
      <c r="L61" s="15"/>
      <c r="M61" s="15"/>
    </row>
    <row r="62" spans="1:13" ht="16.95" customHeight="1" x14ac:dyDescent="0.55000000000000004">
      <c r="A62" s="22">
        <v>4</v>
      </c>
      <c r="B62" s="144" t="s">
        <v>892</v>
      </c>
      <c r="C62" s="138"/>
      <c r="D62" s="138"/>
      <c r="E62" s="138"/>
      <c r="F62" s="138"/>
      <c r="G62" s="138"/>
      <c r="H62" s="138"/>
      <c r="I62" s="139"/>
      <c r="J62" s="139"/>
      <c r="K62" s="111"/>
      <c r="L62" s="111"/>
      <c r="M62" s="111"/>
    </row>
    <row r="63" spans="1:13" ht="16.8" x14ac:dyDescent="0.55000000000000004">
      <c r="A63" s="284" t="s">
        <v>885</v>
      </c>
      <c r="B63" s="284"/>
      <c r="C63" s="284"/>
      <c r="D63" s="284"/>
      <c r="E63" s="284"/>
      <c r="F63" s="284"/>
      <c r="G63" s="284"/>
      <c r="H63" s="284"/>
      <c r="I63" s="284"/>
      <c r="J63" s="284"/>
      <c r="K63" s="111"/>
      <c r="L63" s="111"/>
      <c r="M63" s="111"/>
    </row>
    <row r="64" spans="1:13" ht="16.8" x14ac:dyDescent="0.55000000000000004">
      <c r="A64" s="284" t="s">
        <v>886</v>
      </c>
      <c r="B64" s="284"/>
      <c r="C64" s="284"/>
      <c r="D64" s="284"/>
      <c r="E64" s="284"/>
      <c r="F64" s="284"/>
      <c r="G64" s="284"/>
      <c r="H64" s="284"/>
      <c r="I64" s="284"/>
      <c r="J64" s="284"/>
      <c r="K64" s="111"/>
      <c r="L64" s="111"/>
      <c r="M64" s="111"/>
    </row>
    <row r="65" spans="1:13" ht="16.8" x14ac:dyDescent="0.55000000000000004">
      <c r="A65" s="284" t="s">
        <v>655</v>
      </c>
      <c r="B65" s="284"/>
      <c r="C65" s="284"/>
      <c r="D65" s="284"/>
      <c r="E65" s="284"/>
      <c r="F65" s="284"/>
      <c r="G65" s="284"/>
      <c r="H65" s="284"/>
      <c r="I65" s="284"/>
      <c r="J65" s="284"/>
      <c r="K65" s="111"/>
      <c r="L65" s="111"/>
      <c r="M65" s="111"/>
    </row>
    <row r="66" spans="1:13" ht="16.8" x14ac:dyDescent="0.55000000000000004">
      <c r="A66" s="284" t="s">
        <v>898</v>
      </c>
      <c r="B66" s="284"/>
      <c r="C66" s="284"/>
      <c r="D66" s="284"/>
      <c r="E66" s="284"/>
      <c r="F66" s="284"/>
      <c r="G66" s="284"/>
      <c r="H66" s="284"/>
      <c r="I66" s="284"/>
      <c r="J66" s="284"/>
      <c r="K66" s="111"/>
      <c r="L66" s="111"/>
      <c r="M66" s="111"/>
    </row>
    <row r="67" spans="1:13" ht="16.2" x14ac:dyDescent="0.4">
      <c r="A67" s="284" t="s">
        <v>899</v>
      </c>
      <c r="B67" s="284"/>
      <c r="C67" s="284"/>
      <c r="D67" s="284"/>
      <c r="E67" s="284"/>
      <c r="F67" s="284"/>
      <c r="G67" s="284"/>
      <c r="H67" s="284"/>
      <c r="I67" s="284"/>
      <c r="J67" s="284"/>
      <c r="K67" s="284"/>
      <c r="L67" s="284"/>
      <c r="M67" s="284"/>
    </row>
    <row r="68" spans="1:13" ht="16.2" customHeight="1" x14ac:dyDescent="0.4">
      <c r="A68" s="284" t="s">
        <v>900</v>
      </c>
      <c r="B68" s="284"/>
      <c r="C68" s="284"/>
      <c r="D68" s="284"/>
      <c r="E68" s="284"/>
      <c r="F68" s="284"/>
      <c r="G68" s="284"/>
      <c r="H68" s="284"/>
      <c r="I68" s="284"/>
      <c r="J68" s="284"/>
      <c r="K68" s="284"/>
      <c r="L68" s="284"/>
      <c r="M68" s="284"/>
    </row>
    <row r="69" spans="1:13" ht="6" customHeight="1" x14ac:dyDescent="0.4">
      <c r="A69" s="283"/>
      <c r="B69" s="283"/>
      <c r="C69" s="283"/>
      <c r="D69" s="283"/>
      <c r="E69" s="283"/>
      <c r="F69" s="283"/>
      <c r="G69" s="283"/>
      <c r="H69" s="283"/>
      <c r="I69" s="283"/>
      <c r="J69" s="283"/>
      <c r="K69" s="283"/>
      <c r="L69" s="283"/>
      <c r="M69" s="149"/>
    </row>
    <row r="70" spans="1:13" ht="16.8" thickBot="1" x14ac:dyDescent="0.45">
      <c r="A70" s="22">
        <v>5</v>
      </c>
      <c r="B70" s="284" t="s">
        <v>917</v>
      </c>
      <c r="C70" s="284"/>
      <c r="D70" s="284"/>
      <c r="E70" s="284"/>
      <c r="F70" s="284"/>
      <c r="G70" s="284"/>
      <c r="H70" s="284"/>
      <c r="I70" s="284"/>
      <c r="J70" s="284"/>
      <c r="K70" s="284"/>
      <c r="L70" s="284"/>
      <c r="M70" s="284"/>
    </row>
    <row r="71" spans="1:13" ht="16.2" customHeight="1" x14ac:dyDescent="0.4">
      <c r="A71" s="285" t="s">
        <v>1027</v>
      </c>
      <c r="B71" s="275"/>
      <c r="C71" s="275"/>
      <c r="D71" s="275"/>
      <c r="E71" s="275"/>
      <c r="F71" s="275"/>
      <c r="G71" s="275"/>
      <c r="H71" s="275"/>
      <c r="I71" s="275"/>
      <c r="J71" s="275"/>
      <c r="K71" s="275"/>
      <c r="L71" s="275"/>
      <c r="M71" s="276"/>
    </row>
    <row r="72" spans="1:13" ht="79.8" customHeight="1" x14ac:dyDescent="0.4">
      <c r="A72" s="223" t="s">
        <v>7</v>
      </c>
      <c r="B72" s="286" t="s">
        <v>69</v>
      </c>
      <c r="C72" s="286"/>
      <c r="D72" s="286"/>
      <c r="E72" s="286" t="s">
        <v>876</v>
      </c>
      <c r="F72" s="286"/>
      <c r="G72" s="286"/>
      <c r="H72" s="222" t="s">
        <v>878</v>
      </c>
      <c r="I72" s="289" t="s">
        <v>895</v>
      </c>
      <c r="J72" s="290"/>
      <c r="K72" s="290"/>
      <c r="L72" s="290"/>
      <c r="M72" s="291"/>
    </row>
    <row r="73" spans="1:13" ht="16.8" x14ac:dyDescent="0.4">
      <c r="A73" s="203">
        <f t="shared" ref="A73:A83" si="1">F8</f>
        <v>1</v>
      </c>
      <c r="B73" s="292" t="str">
        <f t="shared" ref="B73:B83" si="2">H8</f>
        <v>دیدگاه، مأموریت و پلان گذاری استراتیژیک</v>
      </c>
      <c r="C73" s="292"/>
      <c r="D73" s="292"/>
      <c r="E73" s="293">
        <f t="shared" ref="E73:E83" si="3">I8</f>
        <v>0.08</v>
      </c>
      <c r="F73" s="294"/>
      <c r="G73" s="294"/>
      <c r="H73" s="204">
        <f t="shared" ref="H73:H83" si="4">J8</f>
        <v>96</v>
      </c>
      <c r="I73" s="295">
        <v>0.5</v>
      </c>
      <c r="J73" s="296"/>
      <c r="K73" s="296"/>
      <c r="L73" s="296"/>
      <c r="M73" s="297"/>
    </row>
    <row r="74" spans="1:13" ht="16.8" x14ac:dyDescent="0.4">
      <c r="A74" s="203">
        <f t="shared" si="1"/>
        <v>2</v>
      </c>
      <c r="B74" s="292" t="str">
        <f t="shared" si="2"/>
        <v>سهم‌ پوهنتون در انکشاف جامعه و تطبیق پالیسی‌های نظام</v>
      </c>
      <c r="C74" s="292"/>
      <c r="D74" s="292"/>
      <c r="E74" s="293">
        <f t="shared" si="3"/>
        <v>0.08</v>
      </c>
      <c r="F74" s="294"/>
      <c r="G74" s="294"/>
      <c r="H74" s="204">
        <f t="shared" si="4"/>
        <v>46</v>
      </c>
      <c r="I74" s="295">
        <v>0.5</v>
      </c>
      <c r="J74" s="296"/>
      <c r="K74" s="296"/>
      <c r="L74" s="296"/>
      <c r="M74" s="297"/>
    </row>
    <row r="75" spans="1:13" ht="16.8" x14ac:dyDescent="0.4">
      <c r="A75" s="203">
        <f t="shared" si="1"/>
        <v>3</v>
      </c>
      <c r="B75" s="292" t="str">
        <f t="shared" si="2"/>
        <v>رهبری و اداره</v>
      </c>
      <c r="C75" s="292"/>
      <c r="D75" s="292"/>
      <c r="E75" s="293">
        <f t="shared" si="3"/>
        <v>7.0000000000000007E-2</v>
      </c>
      <c r="F75" s="294"/>
      <c r="G75" s="294"/>
      <c r="H75" s="204">
        <f t="shared" si="4"/>
        <v>48</v>
      </c>
      <c r="I75" s="295">
        <v>0.5</v>
      </c>
      <c r="J75" s="296"/>
      <c r="K75" s="296"/>
      <c r="L75" s="296"/>
      <c r="M75" s="297"/>
    </row>
    <row r="76" spans="1:13" ht="16.8" x14ac:dyDescent="0.4">
      <c r="A76" s="203">
        <f t="shared" si="1"/>
        <v>4</v>
      </c>
      <c r="B76" s="292" t="str">
        <f t="shared" si="2"/>
        <v>منابع مالی و مدیریت آن</v>
      </c>
      <c r="C76" s="292"/>
      <c r="D76" s="292"/>
      <c r="E76" s="293">
        <f t="shared" si="3"/>
        <v>0.08</v>
      </c>
      <c r="F76" s="294"/>
      <c r="G76" s="294"/>
      <c r="H76" s="204">
        <f t="shared" si="4"/>
        <v>47</v>
      </c>
      <c r="I76" s="295">
        <v>0.4</v>
      </c>
      <c r="J76" s="296"/>
      <c r="K76" s="296"/>
      <c r="L76" s="296"/>
      <c r="M76" s="297"/>
    </row>
    <row r="77" spans="1:13" ht="16.8" x14ac:dyDescent="0.4">
      <c r="A77" s="203">
        <f t="shared" si="1"/>
        <v>5</v>
      </c>
      <c r="B77" s="292" t="str">
        <f t="shared" si="2"/>
        <v>برنامه‌های علمی</v>
      </c>
      <c r="C77" s="292"/>
      <c r="D77" s="292"/>
      <c r="E77" s="293">
        <f t="shared" si="3"/>
        <v>0.14000000000000001</v>
      </c>
      <c r="F77" s="294"/>
      <c r="G77" s="294"/>
      <c r="H77" s="204">
        <f t="shared" si="4"/>
        <v>105</v>
      </c>
      <c r="I77" s="295">
        <v>0.4</v>
      </c>
      <c r="J77" s="296"/>
      <c r="K77" s="296"/>
      <c r="L77" s="296"/>
      <c r="M77" s="297"/>
    </row>
    <row r="78" spans="1:13" ht="16.8" x14ac:dyDescent="0.4">
      <c r="A78" s="203">
        <f t="shared" si="1"/>
        <v>6</v>
      </c>
      <c r="B78" s="292" t="str">
        <f t="shared" si="2"/>
        <v>تحقیق</v>
      </c>
      <c r="C78" s="292"/>
      <c r="D78" s="292"/>
      <c r="E78" s="293">
        <f t="shared" si="3"/>
        <v>0.1</v>
      </c>
      <c r="F78" s="294"/>
      <c r="G78" s="294"/>
      <c r="H78" s="204">
        <f t="shared" si="4"/>
        <v>96</v>
      </c>
      <c r="I78" s="295">
        <v>0.3</v>
      </c>
      <c r="J78" s="296"/>
      <c r="K78" s="296"/>
      <c r="L78" s="296"/>
      <c r="M78" s="297"/>
    </row>
    <row r="79" spans="1:13" ht="16.8" x14ac:dyDescent="0.4">
      <c r="A79" s="203">
        <f t="shared" si="1"/>
        <v>7</v>
      </c>
      <c r="B79" s="292" t="str">
        <f t="shared" si="2"/>
        <v>استادان و کارمندان</v>
      </c>
      <c r="C79" s="292"/>
      <c r="D79" s="292"/>
      <c r="E79" s="293">
        <f t="shared" si="3"/>
        <v>0.09</v>
      </c>
      <c r="F79" s="294"/>
      <c r="G79" s="294"/>
      <c r="H79" s="204">
        <f t="shared" si="4"/>
        <v>90</v>
      </c>
      <c r="I79" s="295">
        <v>0.5</v>
      </c>
      <c r="J79" s="296"/>
      <c r="K79" s="296"/>
      <c r="L79" s="296"/>
      <c r="M79" s="297"/>
    </row>
    <row r="80" spans="1:13" ht="16.8" x14ac:dyDescent="0.4">
      <c r="A80" s="203">
        <f t="shared" si="1"/>
        <v>8</v>
      </c>
      <c r="B80" s="292" t="str">
        <f t="shared" si="2"/>
        <v>تجارب محصل</v>
      </c>
      <c r="C80" s="292"/>
      <c r="D80" s="292"/>
      <c r="E80" s="293">
        <f t="shared" si="3"/>
        <v>0.08</v>
      </c>
      <c r="F80" s="294"/>
      <c r="G80" s="294"/>
      <c r="H80" s="204">
        <f t="shared" si="4"/>
        <v>91</v>
      </c>
      <c r="I80" s="295">
        <v>0.4</v>
      </c>
      <c r="J80" s="296"/>
      <c r="K80" s="296"/>
      <c r="L80" s="296"/>
      <c r="M80" s="297"/>
    </row>
    <row r="81" spans="1:13" ht="16.8" x14ac:dyDescent="0.4">
      <c r="A81" s="203">
        <f t="shared" si="1"/>
        <v>9</v>
      </c>
      <c r="B81" s="292" t="str">
        <f t="shared" si="2"/>
        <v>بهبود و ارتقای کیفیت</v>
      </c>
      <c r="C81" s="292"/>
      <c r="D81" s="292"/>
      <c r="E81" s="293">
        <f t="shared" si="3"/>
        <v>0.04</v>
      </c>
      <c r="F81" s="294"/>
      <c r="G81" s="294"/>
      <c r="H81" s="204">
        <f t="shared" si="4"/>
        <v>42</v>
      </c>
      <c r="I81" s="295">
        <v>0.5</v>
      </c>
      <c r="J81" s="296"/>
      <c r="K81" s="296"/>
      <c r="L81" s="296"/>
      <c r="M81" s="297"/>
    </row>
    <row r="82" spans="1:13" ht="16.8" x14ac:dyDescent="0.4">
      <c r="A82" s="203">
        <f t="shared" si="1"/>
        <v>10</v>
      </c>
      <c r="B82" s="292" t="str">
        <f t="shared" si="2"/>
        <v>کتابخانه و منابع معلوماتی</v>
      </c>
      <c r="C82" s="292"/>
      <c r="D82" s="292"/>
      <c r="E82" s="293">
        <f t="shared" si="3"/>
        <v>0.09</v>
      </c>
      <c r="F82" s="294"/>
      <c r="G82" s="294"/>
      <c r="H82" s="204">
        <f t="shared" si="4"/>
        <v>57</v>
      </c>
      <c r="I82" s="295">
        <v>0.4</v>
      </c>
      <c r="J82" s="296"/>
      <c r="K82" s="296"/>
      <c r="L82" s="296"/>
      <c r="M82" s="297"/>
    </row>
    <row r="83" spans="1:13" ht="17.399999999999999" thickBot="1" x14ac:dyDescent="0.45">
      <c r="A83" s="208">
        <f t="shared" si="1"/>
        <v>11</v>
      </c>
      <c r="B83" s="298" t="str">
        <f t="shared" si="2"/>
        <v>زیربنا، تسهیلات تدریسی و تکنالوژی معلوماتی</v>
      </c>
      <c r="C83" s="298"/>
      <c r="D83" s="298"/>
      <c r="E83" s="299">
        <f t="shared" si="3"/>
        <v>0.15</v>
      </c>
      <c r="F83" s="300"/>
      <c r="G83" s="300"/>
      <c r="H83" s="205">
        <f t="shared" si="4"/>
        <v>156</v>
      </c>
      <c r="I83" s="301">
        <v>0.35</v>
      </c>
      <c r="J83" s="302"/>
      <c r="K83" s="302"/>
      <c r="L83" s="302"/>
      <c r="M83" s="303"/>
    </row>
    <row r="84" spans="1:13" ht="4.8" customHeight="1" thickBot="1" x14ac:dyDescent="0.45">
      <c r="A84" s="22"/>
      <c r="B84" s="149"/>
      <c r="C84" s="149"/>
      <c r="D84" s="149"/>
      <c r="E84" s="149"/>
      <c r="F84" s="149"/>
      <c r="G84" s="149"/>
      <c r="H84" s="149"/>
      <c r="I84" s="149"/>
      <c r="J84" s="149"/>
      <c r="K84" s="149"/>
      <c r="L84" s="149"/>
      <c r="M84" s="149"/>
    </row>
    <row r="85" spans="1:13" ht="16.2" customHeight="1" x14ac:dyDescent="0.4">
      <c r="A85" s="285" t="s">
        <v>1028</v>
      </c>
      <c r="B85" s="275"/>
      <c r="C85" s="275"/>
      <c r="D85" s="275"/>
      <c r="E85" s="275"/>
      <c r="F85" s="275"/>
      <c r="G85" s="275"/>
      <c r="H85" s="275"/>
      <c r="I85" s="275"/>
      <c r="J85" s="275"/>
      <c r="K85" s="275"/>
      <c r="L85" s="275"/>
      <c r="M85" s="276"/>
    </row>
    <row r="86" spans="1:13" ht="81" customHeight="1" x14ac:dyDescent="0.4">
      <c r="A86" s="223" t="s">
        <v>7</v>
      </c>
      <c r="B86" s="286" t="s">
        <v>69</v>
      </c>
      <c r="C86" s="286"/>
      <c r="D86" s="286"/>
      <c r="E86" s="286" t="s">
        <v>876</v>
      </c>
      <c r="F86" s="286"/>
      <c r="G86" s="286"/>
      <c r="H86" s="222" t="s">
        <v>878</v>
      </c>
      <c r="I86" s="289" t="s">
        <v>896</v>
      </c>
      <c r="J86" s="290"/>
      <c r="K86" s="290"/>
      <c r="L86" s="290"/>
      <c r="M86" s="291"/>
    </row>
    <row r="87" spans="1:13" ht="16.8" x14ac:dyDescent="0.4">
      <c r="A87" s="203">
        <f t="shared" ref="A87:A95" si="5">F8</f>
        <v>1</v>
      </c>
      <c r="B87" s="292" t="str">
        <f t="shared" ref="B87:B95" si="6">H8</f>
        <v>دیدگاه، مأموریت و پلان گذاری استراتیژیک</v>
      </c>
      <c r="C87" s="292"/>
      <c r="D87" s="292"/>
      <c r="E87" s="293">
        <f t="shared" ref="E87:E95" si="7">I8</f>
        <v>0.08</v>
      </c>
      <c r="F87" s="294"/>
      <c r="G87" s="294"/>
      <c r="H87" s="204">
        <f t="shared" ref="H87:H95" si="8">J8</f>
        <v>96</v>
      </c>
      <c r="I87" s="295">
        <v>0.6</v>
      </c>
      <c r="J87" s="296"/>
      <c r="K87" s="296"/>
      <c r="L87" s="296"/>
      <c r="M87" s="297"/>
    </row>
    <row r="88" spans="1:13" ht="16.8" customHeight="1" x14ac:dyDescent="0.4">
      <c r="A88" s="203">
        <f t="shared" si="5"/>
        <v>2</v>
      </c>
      <c r="B88" s="292" t="str">
        <f t="shared" si="6"/>
        <v>سهم‌ پوهنتون در انکشاف جامعه و تطبیق پالیسی‌های نظام</v>
      </c>
      <c r="C88" s="292"/>
      <c r="D88" s="292"/>
      <c r="E88" s="293">
        <f t="shared" si="7"/>
        <v>0.08</v>
      </c>
      <c r="F88" s="294"/>
      <c r="G88" s="294"/>
      <c r="H88" s="204">
        <f t="shared" si="8"/>
        <v>46</v>
      </c>
      <c r="I88" s="295">
        <v>0.6</v>
      </c>
      <c r="J88" s="296"/>
      <c r="K88" s="296"/>
      <c r="L88" s="296"/>
      <c r="M88" s="297"/>
    </row>
    <row r="89" spans="1:13" ht="16.8" x14ac:dyDescent="0.4">
      <c r="A89" s="203">
        <f t="shared" si="5"/>
        <v>3</v>
      </c>
      <c r="B89" s="292" t="str">
        <f t="shared" si="6"/>
        <v>رهبری و اداره</v>
      </c>
      <c r="C89" s="292"/>
      <c r="D89" s="292"/>
      <c r="E89" s="293">
        <f t="shared" si="7"/>
        <v>7.0000000000000007E-2</v>
      </c>
      <c r="F89" s="294"/>
      <c r="G89" s="294"/>
      <c r="H89" s="204">
        <f t="shared" si="8"/>
        <v>48</v>
      </c>
      <c r="I89" s="295">
        <v>0.6</v>
      </c>
      <c r="J89" s="296"/>
      <c r="K89" s="296"/>
      <c r="L89" s="296"/>
      <c r="M89" s="297"/>
    </row>
    <row r="90" spans="1:13" ht="16.8" x14ac:dyDescent="0.4">
      <c r="A90" s="203">
        <f t="shared" si="5"/>
        <v>4</v>
      </c>
      <c r="B90" s="292" t="str">
        <f t="shared" si="6"/>
        <v>منابع مالی و مدیریت آن</v>
      </c>
      <c r="C90" s="292"/>
      <c r="D90" s="292"/>
      <c r="E90" s="293">
        <f t="shared" si="7"/>
        <v>0.08</v>
      </c>
      <c r="F90" s="294"/>
      <c r="G90" s="294"/>
      <c r="H90" s="204">
        <f t="shared" si="8"/>
        <v>47</v>
      </c>
      <c r="I90" s="295">
        <v>0.5</v>
      </c>
      <c r="J90" s="296"/>
      <c r="K90" s="296"/>
      <c r="L90" s="296"/>
      <c r="M90" s="297"/>
    </row>
    <row r="91" spans="1:13" ht="16.8" x14ac:dyDescent="0.4">
      <c r="A91" s="203">
        <f t="shared" si="5"/>
        <v>5</v>
      </c>
      <c r="B91" s="292" t="str">
        <f t="shared" si="6"/>
        <v>برنامه‌های علمی</v>
      </c>
      <c r="C91" s="292"/>
      <c r="D91" s="292"/>
      <c r="E91" s="293">
        <f t="shared" si="7"/>
        <v>0.14000000000000001</v>
      </c>
      <c r="F91" s="294"/>
      <c r="G91" s="294"/>
      <c r="H91" s="204">
        <f t="shared" si="8"/>
        <v>105</v>
      </c>
      <c r="I91" s="295">
        <v>0.5</v>
      </c>
      <c r="J91" s="296"/>
      <c r="K91" s="296"/>
      <c r="L91" s="296"/>
      <c r="M91" s="297"/>
    </row>
    <row r="92" spans="1:13" ht="16.8" x14ac:dyDescent="0.4">
      <c r="A92" s="203">
        <f t="shared" si="5"/>
        <v>6</v>
      </c>
      <c r="B92" s="292" t="str">
        <f t="shared" si="6"/>
        <v>تحقیق</v>
      </c>
      <c r="C92" s="292"/>
      <c r="D92" s="292"/>
      <c r="E92" s="293">
        <f t="shared" si="7"/>
        <v>0.1</v>
      </c>
      <c r="F92" s="294"/>
      <c r="G92" s="294"/>
      <c r="H92" s="204">
        <f t="shared" si="8"/>
        <v>96</v>
      </c>
      <c r="I92" s="295">
        <v>0.5</v>
      </c>
      <c r="J92" s="296"/>
      <c r="K92" s="296"/>
      <c r="L92" s="296"/>
      <c r="M92" s="297"/>
    </row>
    <row r="93" spans="1:13" ht="16.8" x14ac:dyDescent="0.4">
      <c r="A93" s="203">
        <f t="shared" si="5"/>
        <v>7</v>
      </c>
      <c r="B93" s="292" t="str">
        <f t="shared" si="6"/>
        <v>استادان و کارمندان</v>
      </c>
      <c r="C93" s="292"/>
      <c r="D93" s="292"/>
      <c r="E93" s="293">
        <f t="shared" si="7"/>
        <v>0.09</v>
      </c>
      <c r="F93" s="294"/>
      <c r="G93" s="294"/>
      <c r="H93" s="204">
        <f t="shared" si="8"/>
        <v>90</v>
      </c>
      <c r="I93" s="295">
        <v>0.6</v>
      </c>
      <c r="J93" s="296"/>
      <c r="K93" s="296"/>
      <c r="L93" s="296"/>
      <c r="M93" s="297"/>
    </row>
    <row r="94" spans="1:13" ht="16.8" x14ac:dyDescent="0.4">
      <c r="A94" s="203">
        <f t="shared" si="5"/>
        <v>8</v>
      </c>
      <c r="B94" s="292" t="str">
        <f t="shared" si="6"/>
        <v>تجارب محصل</v>
      </c>
      <c r="C94" s="292"/>
      <c r="D94" s="292"/>
      <c r="E94" s="293">
        <f t="shared" si="7"/>
        <v>0.08</v>
      </c>
      <c r="F94" s="294"/>
      <c r="G94" s="294"/>
      <c r="H94" s="204">
        <f t="shared" si="8"/>
        <v>91</v>
      </c>
      <c r="I94" s="295">
        <v>0.5</v>
      </c>
      <c r="J94" s="296"/>
      <c r="K94" s="296"/>
      <c r="L94" s="296"/>
      <c r="M94" s="297"/>
    </row>
    <row r="95" spans="1:13" ht="16.8" x14ac:dyDescent="0.4">
      <c r="A95" s="203">
        <f t="shared" si="5"/>
        <v>9</v>
      </c>
      <c r="B95" s="292" t="str">
        <f t="shared" si="6"/>
        <v>بهبود و ارتقای کیفیت</v>
      </c>
      <c r="C95" s="292"/>
      <c r="D95" s="292"/>
      <c r="E95" s="293">
        <f t="shared" si="7"/>
        <v>0.04</v>
      </c>
      <c r="F95" s="294"/>
      <c r="G95" s="294"/>
      <c r="H95" s="204">
        <f t="shared" si="8"/>
        <v>42</v>
      </c>
      <c r="I95" s="295">
        <v>0.6</v>
      </c>
      <c r="J95" s="296"/>
      <c r="K95" s="296"/>
      <c r="L95" s="296"/>
      <c r="M95" s="297"/>
    </row>
    <row r="96" spans="1:13" ht="16.8" x14ac:dyDescent="0.4">
      <c r="A96" s="203">
        <f t="shared" ref="A96:A97" si="9">F17</f>
        <v>10</v>
      </c>
      <c r="B96" s="292" t="str">
        <f t="shared" ref="B96:B97" si="10">H17</f>
        <v>کتابخانه و منابع معلوماتی</v>
      </c>
      <c r="C96" s="292"/>
      <c r="D96" s="292"/>
      <c r="E96" s="293">
        <f t="shared" ref="E96:E97" si="11">I17</f>
        <v>0.09</v>
      </c>
      <c r="F96" s="294"/>
      <c r="G96" s="294"/>
      <c r="H96" s="204">
        <f t="shared" ref="H96:H97" si="12">J17</f>
        <v>57</v>
      </c>
      <c r="I96" s="295">
        <v>0.5</v>
      </c>
      <c r="J96" s="296"/>
      <c r="K96" s="296"/>
      <c r="L96" s="296"/>
      <c r="M96" s="297"/>
    </row>
    <row r="97" spans="1:13" ht="17.399999999999999" thickBot="1" x14ac:dyDescent="0.45">
      <c r="A97" s="208">
        <f t="shared" si="9"/>
        <v>11</v>
      </c>
      <c r="B97" s="298" t="str">
        <f t="shared" si="10"/>
        <v>زیربنا، تسهیلات تدریسی و تکنالوژی معلوماتی</v>
      </c>
      <c r="C97" s="298"/>
      <c r="D97" s="298"/>
      <c r="E97" s="299">
        <f t="shared" si="11"/>
        <v>0.15</v>
      </c>
      <c r="F97" s="300"/>
      <c r="G97" s="300"/>
      <c r="H97" s="205">
        <f t="shared" si="12"/>
        <v>156</v>
      </c>
      <c r="I97" s="301">
        <v>0.5</v>
      </c>
      <c r="J97" s="302"/>
      <c r="K97" s="302"/>
      <c r="L97" s="302"/>
      <c r="M97" s="303"/>
    </row>
    <row r="98" spans="1:13" ht="6" customHeight="1" thickBot="1" x14ac:dyDescent="0.45">
      <c r="A98" s="22"/>
      <c r="B98" s="149"/>
      <c r="C98" s="149"/>
      <c r="D98" s="149"/>
      <c r="E98" s="149"/>
      <c r="F98" s="149"/>
      <c r="G98" s="149"/>
      <c r="H98" s="149"/>
      <c r="I98" s="149"/>
      <c r="J98" s="149"/>
      <c r="K98" s="149"/>
      <c r="L98" s="149"/>
      <c r="M98" s="149"/>
    </row>
    <row r="99" spans="1:13" ht="16.2" customHeight="1" x14ac:dyDescent="0.4">
      <c r="A99" s="285" t="s">
        <v>1029</v>
      </c>
      <c r="B99" s="275"/>
      <c r="C99" s="275"/>
      <c r="D99" s="275"/>
      <c r="E99" s="275"/>
      <c r="F99" s="275"/>
      <c r="G99" s="275"/>
      <c r="H99" s="275"/>
      <c r="I99" s="275"/>
      <c r="J99" s="275"/>
      <c r="K99" s="275"/>
      <c r="L99" s="275"/>
      <c r="M99" s="276"/>
    </row>
    <row r="100" spans="1:13" ht="82.2" customHeight="1" x14ac:dyDescent="0.4">
      <c r="A100" s="223" t="s">
        <v>7</v>
      </c>
      <c r="B100" s="286" t="s">
        <v>69</v>
      </c>
      <c r="C100" s="286"/>
      <c r="D100" s="286"/>
      <c r="E100" s="286" t="s">
        <v>876</v>
      </c>
      <c r="F100" s="286"/>
      <c r="G100" s="286"/>
      <c r="H100" s="222" t="s">
        <v>878</v>
      </c>
      <c r="I100" s="289" t="s">
        <v>877</v>
      </c>
      <c r="J100" s="290"/>
      <c r="K100" s="290"/>
      <c r="L100" s="290"/>
      <c r="M100" s="291"/>
    </row>
    <row r="101" spans="1:13" ht="16.8" x14ac:dyDescent="0.4">
      <c r="A101" s="203">
        <f t="shared" ref="A101:A111" si="13">F8</f>
        <v>1</v>
      </c>
      <c r="B101" s="292" t="str">
        <f t="shared" ref="B101:B111" si="14">H8</f>
        <v>دیدگاه، مأموریت و پلان گذاری استراتیژیک</v>
      </c>
      <c r="C101" s="292"/>
      <c r="D101" s="292"/>
      <c r="E101" s="293">
        <f t="shared" ref="E101:E111" si="15">I8</f>
        <v>0.08</v>
      </c>
      <c r="F101" s="294"/>
      <c r="G101" s="294"/>
      <c r="H101" s="204">
        <f t="shared" ref="H101:H111" si="16">J8</f>
        <v>96</v>
      </c>
      <c r="I101" s="295">
        <v>0.8</v>
      </c>
      <c r="J101" s="296"/>
      <c r="K101" s="296"/>
      <c r="L101" s="296"/>
      <c r="M101" s="297"/>
    </row>
    <row r="102" spans="1:13" ht="16.8" x14ac:dyDescent="0.4">
      <c r="A102" s="203">
        <f t="shared" si="13"/>
        <v>2</v>
      </c>
      <c r="B102" s="292" t="str">
        <f t="shared" si="14"/>
        <v>سهم‌ پوهنتون در انکشاف جامعه و تطبیق پالیسی‌های نظام</v>
      </c>
      <c r="C102" s="292"/>
      <c r="D102" s="292"/>
      <c r="E102" s="293">
        <f t="shared" si="15"/>
        <v>0.08</v>
      </c>
      <c r="F102" s="294"/>
      <c r="G102" s="294"/>
      <c r="H102" s="204">
        <f t="shared" si="16"/>
        <v>46</v>
      </c>
      <c r="I102" s="295">
        <v>0.8</v>
      </c>
      <c r="J102" s="296"/>
      <c r="K102" s="296"/>
      <c r="L102" s="296"/>
      <c r="M102" s="297"/>
    </row>
    <row r="103" spans="1:13" ht="16.8" x14ac:dyDescent="0.4">
      <c r="A103" s="203">
        <f t="shared" si="13"/>
        <v>3</v>
      </c>
      <c r="B103" s="292" t="str">
        <f t="shared" si="14"/>
        <v>رهبری و اداره</v>
      </c>
      <c r="C103" s="292"/>
      <c r="D103" s="292"/>
      <c r="E103" s="293">
        <f t="shared" si="15"/>
        <v>7.0000000000000007E-2</v>
      </c>
      <c r="F103" s="294"/>
      <c r="G103" s="294"/>
      <c r="H103" s="204">
        <f t="shared" si="16"/>
        <v>48</v>
      </c>
      <c r="I103" s="295">
        <v>0.8</v>
      </c>
      <c r="J103" s="296"/>
      <c r="K103" s="296"/>
      <c r="L103" s="296"/>
      <c r="M103" s="297"/>
    </row>
    <row r="104" spans="1:13" ht="16.8" x14ac:dyDescent="0.4">
      <c r="A104" s="203">
        <f t="shared" si="13"/>
        <v>4</v>
      </c>
      <c r="B104" s="292" t="str">
        <f t="shared" si="14"/>
        <v>منابع مالی و مدیریت آن</v>
      </c>
      <c r="C104" s="292"/>
      <c r="D104" s="292"/>
      <c r="E104" s="293">
        <f t="shared" si="15"/>
        <v>0.08</v>
      </c>
      <c r="F104" s="294"/>
      <c r="G104" s="294"/>
      <c r="H104" s="204">
        <f t="shared" si="16"/>
        <v>47</v>
      </c>
      <c r="I104" s="295">
        <v>0.7</v>
      </c>
      <c r="J104" s="296"/>
      <c r="K104" s="296"/>
      <c r="L104" s="296"/>
      <c r="M104" s="297"/>
    </row>
    <row r="105" spans="1:13" ht="16.8" x14ac:dyDescent="0.4">
      <c r="A105" s="203">
        <f t="shared" si="13"/>
        <v>5</v>
      </c>
      <c r="B105" s="292" t="str">
        <f t="shared" si="14"/>
        <v>برنامه‌های علمی</v>
      </c>
      <c r="C105" s="292"/>
      <c r="D105" s="292"/>
      <c r="E105" s="293">
        <f t="shared" si="15"/>
        <v>0.14000000000000001</v>
      </c>
      <c r="F105" s="294"/>
      <c r="G105" s="294"/>
      <c r="H105" s="204">
        <f t="shared" si="16"/>
        <v>105</v>
      </c>
      <c r="I105" s="295">
        <v>0.8</v>
      </c>
      <c r="J105" s="296"/>
      <c r="K105" s="296"/>
      <c r="L105" s="296"/>
      <c r="M105" s="297"/>
    </row>
    <row r="106" spans="1:13" ht="16.8" x14ac:dyDescent="0.4">
      <c r="A106" s="203">
        <f t="shared" si="13"/>
        <v>6</v>
      </c>
      <c r="B106" s="292" t="str">
        <f t="shared" si="14"/>
        <v>تحقیق</v>
      </c>
      <c r="C106" s="292"/>
      <c r="D106" s="292"/>
      <c r="E106" s="293">
        <f t="shared" si="15"/>
        <v>0.1</v>
      </c>
      <c r="F106" s="294"/>
      <c r="G106" s="294"/>
      <c r="H106" s="204">
        <f t="shared" si="16"/>
        <v>96</v>
      </c>
      <c r="I106" s="295">
        <v>0.7</v>
      </c>
      <c r="J106" s="296"/>
      <c r="K106" s="296"/>
      <c r="L106" s="296"/>
      <c r="M106" s="297"/>
    </row>
    <row r="107" spans="1:13" ht="16.8" x14ac:dyDescent="0.4">
      <c r="A107" s="203">
        <f t="shared" si="13"/>
        <v>7</v>
      </c>
      <c r="B107" s="292" t="str">
        <f t="shared" si="14"/>
        <v>استادان و کارمندان</v>
      </c>
      <c r="C107" s="292"/>
      <c r="D107" s="292"/>
      <c r="E107" s="293">
        <f t="shared" si="15"/>
        <v>0.09</v>
      </c>
      <c r="F107" s="294"/>
      <c r="G107" s="294"/>
      <c r="H107" s="204">
        <f t="shared" si="16"/>
        <v>90</v>
      </c>
      <c r="I107" s="295">
        <v>0.8</v>
      </c>
      <c r="J107" s="296"/>
      <c r="K107" s="296"/>
      <c r="L107" s="296"/>
      <c r="M107" s="297"/>
    </row>
    <row r="108" spans="1:13" ht="16.8" x14ac:dyDescent="0.4">
      <c r="A108" s="203">
        <f t="shared" si="13"/>
        <v>8</v>
      </c>
      <c r="B108" s="292" t="str">
        <f t="shared" si="14"/>
        <v>تجارب محصل</v>
      </c>
      <c r="C108" s="292"/>
      <c r="D108" s="292"/>
      <c r="E108" s="293">
        <f t="shared" si="15"/>
        <v>0.08</v>
      </c>
      <c r="F108" s="294"/>
      <c r="G108" s="294"/>
      <c r="H108" s="204">
        <f t="shared" si="16"/>
        <v>91</v>
      </c>
      <c r="I108" s="295">
        <v>0.8</v>
      </c>
      <c r="J108" s="296"/>
      <c r="K108" s="296"/>
      <c r="L108" s="296"/>
      <c r="M108" s="297"/>
    </row>
    <row r="109" spans="1:13" ht="16.8" x14ac:dyDescent="0.4">
      <c r="A109" s="203">
        <f t="shared" si="13"/>
        <v>9</v>
      </c>
      <c r="B109" s="292" t="str">
        <f t="shared" si="14"/>
        <v>بهبود و ارتقای کیفیت</v>
      </c>
      <c r="C109" s="292"/>
      <c r="D109" s="292"/>
      <c r="E109" s="293">
        <f t="shared" si="15"/>
        <v>0.04</v>
      </c>
      <c r="F109" s="294"/>
      <c r="G109" s="294"/>
      <c r="H109" s="204">
        <f t="shared" si="16"/>
        <v>42</v>
      </c>
      <c r="I109" s="295">
        <v>0.9</v>
      </c>
      <c r="J109" s="296"/>
      <c r="K109" s="296"/>
      <c r="L109" s="296"/>
      <c r="M109" s="297"/>
    </row>
    <row r="110" spans="1:13" ht="16.8" x14ac:dyDescent="0.4">
      <c r="A110" s="203">
        <f t="shared" si="13"/>
        <v>10</v>
      </c>
      <c r="B110" s="292" t="str">
        <f t="shared" si="14"/>
        <v>کتابخانه و منابع معلوماتی</v>
      </c>
      <c r="C110" s="292"/>
      <c r="D110" s="292"/>
      <c r="E110" s="293">
        <f t="shared" si="15"/>
        <v>0.09</v>
      </c>
      <c r="F110" s="294"/>
      <c r="G110" s="294"/>
      <c r="H110" s="204">
        <f t="shared" si="16"/>
        <v>57</v>
      </c>
      <c r="I110" s="295">
        <v>0.8</v>
      </c>
      <c r="J110" s="296"/>
      <c r="K110" s="296"/>
      <c r="L110" s="296"/>
      <c r="M110" s="297"/>
    </row>
    <row r="111" spans="1:13" ht="17.399999999999999" thickBot="1" x14ac:dyDescent="0.45">
      <c r="A111" s="208">
        <f t="shared" si="13"/>
        <v>11</v>
      </c>
      <c r="B111" s="298" t="str">
        <f t="shared" si="14"/>
        <v>زیربنا، تسهیلات تدریسی و تکنالوژی معلوماتی</v>
      </c>
      <c r="C111" s="298"/>
      <c r="D111" s="298"/>
      <c r="E111" s="299">
        <f t="shared" si="15"/>
        <v>0.15</v>
      </c>
      <c r="F111" s="300"/>
      <c r="G111" s="300"/>
      <c r="H111" s="205">
        <f t="shared" si="16"/>
        <v>156</v>
      </c>
      <c r="I111" s="301">
        <v>0.8</v>
      </c>
      <c r="J111" s="302"/>
      <c r="K111" s="302"/>
      <c r="L111" s="302"/>
      <c r="M111" s="303"/>
    </row>
    <row r="112" spans="1:13" ht="7.95" customHeight="1" x14ac:dyDescent="0.4">
      <c r="A112" s="16"/>
      <c r="B112" s="148"/>
      <c r="C112" s="148"/>
      <c r="D112" s="148"/>
      <c r="E112" s="148"/>
      <c r="F112" s="148"/>
      <c r="G112" s="148"/>
      <c r="H112" s="148"/>
      <c r="I112" s="103"/>
      <c r="J112" s="103"/>
      <c r="K112" s="132"/>
      <c r="L112" s="132"/>
      <c r="M112" s="8"/>
    </row>
    <row r="113" spans="1:13" ht="16.8" thickBot="1" x14ac:dyDescent="0.45">
      <c r="A113" s="206">
        <v>6</v>
      </c>
      <c r="B113" s="304" t="s">
        <v>734</v>
      </c>
      <c r="C113" s="304"/>
      <c r="D113" s="304"/>
      <c r="E113" s="304"/>
      <c r="F113" s="304"/>
      <c r="G113" s="304"/>
      <c r="H113" s="304"/>
      <c r="I113" s="304"/>
      <c r="J113" s="304"/>
      <c r="K113" s="304"/>
      <c r="L113" s="304"/>
      <c r="M113" s="304"/>
    </row>
    <row r="114" spans="1:13" ht="17.399999999999999" customHeight="1" x14ac:dyDescent="0.4">
      <c r="A114" s="175" t="s">
        <v>7</v>
      </c>
      <c r="B114" s="176" t="s">
        <v>668</v>
      </c>
      <c r="C114" s="305" t="s">
        <v>669</v>
      </c>
      <c r="D114" s="306"/>
      <c r="E114" s="306"/>
      <c r="F114" s="306"/>
      <c r="G114" s="307"/>
      <c r="H114" s="305" t="s">
        <v>670</v>
      </c>
      <c r="I114" s="306"/>
      <c r="J114" s="306"/>
      <c r="K114" s="306"/>
      <c r="L114" s="306"/>
      <c r="M114" s="308"/>
    </row>
    <row r="115" spans="1:13" ht="17.399999999999999" customHeight="1" x14ac:dyDescent="0.4">
      <c r="A115" s="177">
        <v>1</v>
      </c>
      <c r="B115" s="178" t="s">
        <v>671</v>
      </c>
      <c r="C115" s="309" t="s">
        <v>672</v>
      </c>
      <c r="D115" s="310"/>
      <c r="E115" s="310"/>
      <c r="F115" s="310"/>
      <c r="G115" s="311"/>
      <c r="H115" s="312" t="s">
        <v>673</v>
      </c>
      <c r="I115" s="313"/>
      <c r="J115" s="313"/>
      <c r="K115" s="313"/>
      <c r="L115" s="313"/>
      <c r="M115" s="314"/>
    </row>
    <row r="116" spans="1:13" ht="17.399999999999999" customHeight="1" x14ac:dyDescent="0.4">
      <c r="A116" s="177">
        <v>2</v>
      </c>
      <c r="B116" s="178" t="s">
        <v>674</v>
      </c>
      <c r="C116" s="309" t="s">
        <v>675</v>
      </c>
      <c r="D116" s="310"/>
      <c r="E116" s="310"/>
      <c r="F116" s="310"/>
      <c r="G116" s="311"/>
      <c r="H116" s="312" t="s">
        <v>943</v>
      </c>
      <c r="I116" s="313"/>
      <c r="J116" s="313"/>
      <c r="K116" s="313"/>
      <c r="L116" s="313"/>
      <c r="M116" s="314"/>
    </row>
    <row r="117" spans="1:13" ht="16.8" x14ac:dyDescent="0.4">
      <c r="A117" s="177">
        <v>3</v>
      </c>
      <c r="B117" s="178" t="s">
        <v>1030</v>
      </c>
      <c r="C117" s="309" t="s">
        <v>676</v>
      </c>
      <c r="D117" s="310"/>
      <c r="E117" s="310"/>
      <c r="F117" s="310"/>
      <c r="G117" s="311"/>
      <c r="H117" s="312" t="s">
        <v>677</v>
      </c>
      <c r="I117" s="313"/>
      <c r="J117" s="313"/>
      <c r="K117" s="313"/>
      <c r="L117" s="313"/>
      <c r="M117" s="314"/>
    </row>
    <row r="118" spans="1:13" ht="16.8" x14ac:dyDescent="0.4">
      <c r="A118" s="177">
        <v>4</v>
      </c>
      <c r="B118" s="178" t="s">
        <v>678</v>
      </c>
      <c r="C118" s="309" t="s">
        <v>679</v>
      </c>
      <c r="D118" s="310"/>
      <c r="E118" s="310"/>
      <c r="F118" s="310"/>
      <c r="G118" s="311"/>
      <c r="H118" s="312" t="s">
        <v>680</v>
      </c>
      <c r="I118" s="313"/>
      <c r="J118" s="313"/>
      <c r="K118" s="313"/>
      <c r="L118" s="313"/>
      <c r="M118" s="314"/>
    </row>
    <row r="119" spans="1:13" ht="16.8" x14ac:dyDescent="0.4">
      <c r="A119" s="177">
        <v>5</v>
      </c>
      <c r="B119" s="178" t="s">
        <v>681</v>
      </c>
      <c r="C119" s="309" t="s">
        <v>682</v>
      </c>
      <c r="D119" s="310"/>
      <c r="E119" s="310"/>
      <c r="F119" s="310"/>
      <c r="G119" s="311"/>
      <c r="H119" s="312" t="s">
        <v>681</v>
      </c>
      <c r="I119" s="313"/>
      <c r="J119" s="313"/>
      <c r="K119" s="313"/>
      <c r="L119" s="313"/>
      <c r="M119" s="314"/>
    </row>
    <row r="120" spans="1:13" ht="17.399999999999999" customHeight="1" x14ac:dyDescent="0.4">
      <c r="A120" s="177">
        <v>6</v>
      </c>
      <c r="B120" s="178" t="s">
        <v>683</v>
      </c>
      <c r="C120" s="309" t="s">
        <v>684</v>
      </c>
      <c r="D120" s="310"/>
      <c r="E120" s="310"/>
      <c r="F120" s="310"/>
      <c r="G120" s="311"/>
      <c r="H120" s="312" t="s">
        <v>685</v>
      </c>
      <c r="I120" s="313"/>
      <c r="J120" s="313"/>
      <c r="K120" s="313"/>
      <c r="L120" s="313"/>
      <c r="M120" s="314"/>
    </row>
    <row r="121" spans="1:13" ht="16.8" x14ac:dyDescent="0.4">
      <c r="A121" s="177">
        <v>7</v>
      </c>
      <c r="B121" s="178" t="s">
        <v>686</v>
      </c>
      <c r="C121" s="309" t="s">
        <v>687</v>
      </c>
      <c r="D121" s="310"/>
      <c r="E121" s="310"/>
      <c r="F121" s="310"/>
      <c r="G121" s="311"/>
      <c r="H121" s="312" t="s">
        <v>688</v>
      </c>
      <c r="I121" s="313"/>
      <c r="J121" s="313"/>
      <c r="K121" s="313"/>
      <c r="L121" s="313"/>
      <c r="M121" s="314"/>
    </row>
    <row r="122" spans="1:13" ht="16.8" x14ac:dyDescent="0.4">
      <c r="A122" s="177">
        <v>8</v>
      </c>
      <c r="B122" s="178" t="s">
        <v>689</v>
      </c>
      <c r="C122" s="309" t="s">
        <v>690</v>
      </c>
      <c r="D122" s="310"/>
      <c r="E122" s="310"/>
      <c r="F122" s="310"/>
      <c r="G122" s="311"/>
      <c r="H122" s="312" t="s">
        <v>690</v>
      </c>
      <c r="I122" s="313"/>
      <c r="J122" s="313"/>
      <c r="K122" s="313"/>
      <c r="L122" s="313"/>
      <c r="M122" s="314"/>
    </row>
    <row r="123" spans="1:13" ht="17.399999999999999" customHeight="1" x14ac:dyDescent="0.4">
      <c r="A123" s="177">
        <v>9</v>
      </c>
      <c r="B123" s="178" t="s">
        <v>691</v>
      </c>
      <c r="C123" s="309" t="s">
        <v>692</v>
      </c>
      <c r="D123" s="310"/>
      <c r="E123" s="310"/>
      <c r="F123" s="310"/>
      <c r="G123" s="311"/>
      <c r="H123" s="312" t="s">
        <v>693</v>
      </c>
      <c r="I123" s="313"/>
      <c r="J123" s="313"/>
      <c r="K123" s="313"/>
      <c r="L123" s="313"/>
      <c r="M123" s="314"/>
    </row>
    <row r="124" spans="1:13" ht="17.399999999999999" customHeight="1" x14ac:dyDescent="0.4">
      <c r="A124" s="177">
        <v>10</v>
      </c>
      <c r="B124" s="178" t="s">
        <v>694</v>
      </c>
      <c r="C124" s="309" t="s">
        <v>695</v>
      </c>
      <c r="D124" s="310"/>
      <c r="E124" s="310"/>
      <c r="F124" s="310"/>
      <c r="G124" s="311"/>
      <c r="H124" s="312" t="s">
        <v>696</v>
      </c>
      <c r="I124" s="313"/>
      <c r="J124" s="313"/>
      <c r="K124" s="313"/>
      <c r="L124" s="313"/>
      <c r="M124" s="314"/>
    </row>
    <row r="125" spans="1:13" ht="17.399999999999999" customHeight="1" x14ac:dyDescent="0.4">
      <c r="A125" s="177">
        <v>11</v>
      </c>
      <c r="B125" s="178" t="s">
        <v>697</v>
      </c>
      <c r="C125" s="309" t="s">
        <v>698</v>
      </c>
      <c r="D125" s="310"/>
      <c r="E125" s="310"/>
      <c r="F125" s="310"/>
      <c r="G125" s="311"/>
      <c r="H125" s="312" t="s">
        <v>699</v>
      </c>
      <c r="I125" s="313"/>
      <c r="J125" s="313"/>
      <c r="K125" s="313"/>
      <c r="L125" s="313"/>
      <c r="M125" s="314"/>
    </row>
    <row r="126" spans="1:13" ht="17.399999999999999" customHeight="1" x14ac:dyDescent="0.4">
      <c r="A126" s="177">
        <v>12</v>
      </c>
      <c r="B126" s="178" t="s">
        <v>700</v>
      </c>
      <c r="C126" s="309" t="s">
        <v>701</v>
      </c>
      <c r="D126" s="310"/>
      <c r="E126" s="310"/>
      <c r="F126" s="310"/>
      <c r="G126" s="311"/>
      <c r="H126" s="312" t="s">
        <v>702</v>
      </c>
      <c r="I126" s="313"/>
      <c r="J126" s="313"/>
      <c r="K126" s="313"/>
      <c r="L126" s="313"/>
      <c r="M126" s="314"/>
    </row>
    <row r="127" spans="1:13" ht="17.399999999999999" customHeight="1" x14ac:dyDescent="0.4">
      <c r="A127" s="177">
        <v>13</v>
      </c>
      <c r="B127" s="178" t="s">
        <v>703</v>
      </c>
      <c r="C127" s="309" t="s">
        <v>704</v>
      </c>
      <c r="D127" s="310"/>
      <c r="E127" s="310"/>
      <c r="F127" s="310"/>
      <c r="G127" s="311"/>
      <c r="H127" s="312" t="s">
        <v>705</v>
      </c>
      <c r="I127" s="313"/>
      <c r="J127" s="313"/>
      <c r="K127" s="313"/>
      <c r="L127" s="313"/>
      <c r="M127" s="314"/>
    </row>
    <row r="128" spans="1:13" ht="17.399999999999999" customHeight="1" x14ac:dyDescent="0.4">
      <c r="A128" s="177">
        <v>14</v>
      </c>
      <c r="B128" s="178" t="s">
        <v>706</v>
      </c>
      <c r="C128" s="309" t="s">
        <v>707</v>
      </c>
      <c r="D128" s="310"/>
      <c r="E128" s="310"/>
      <c r="F128" s="310"/>
      <c r="G128" s="311"/>
      <c r="H128" s="312" t="s">
        <v>708</v>
      </c>
      <c r="I128" s="313"/>
      <c r="J128" s="313"/>
      <c r="K128" s="313"/>
      <c r="L128" s="313"/>
      <c r="M128" s="314"/>
    </row>
    <row r="129" spans="1:13" ht="16.8" x14ac:dyDescent="0.4">
      <c r="A129" s="177">
        <v>15</v>
      </c>
      <c r="B129" s="178" t="s">
        <v>709</v>
      </c>
      <c r="C129" s="309" t="s">
        <v>710</v>
      </c>
      <c r="D129" s="310"/>
      <c r="E129" s="310"/>
      <c r="F129" s="310"/>
      <c r="G129" s="311"/>
      <c r="H129" s="312" t="s">
        <v>681</v>
      </c>
      <c r="I129" s="313"/>
      <c r="J129" s="313"/>
      <c r="K129" s="313"/>
      <c r="L129" s="313"/>
      <c r="M129" s="314"/>
    </row>
    <row r="130" spans="1:13" ht="17.399999999999999" customHeight="1" x14ac:dyDescent="0.4">
      <c r="A130" s="177">
        <v>16</v>
      </c>
      <c r="B130" s="178" t="s">
        <v>711</v>
      </c>
      <c r="C130" s="309" t="s">
        <v>712</v>
      </c>
      <c r="D130" s="310"/>
      <c r="E130" s="310"/>
      <c r="F130" s="310"/>
      <c r="G130" s="311"/>
      <c r="H130" s="312" t="s">
        <v>901</v>
      </c>
      <c r="I130" s="313"/>
      <c r="J130" s="313"/>
      <c r="K130" s="313"/>
      <c r="L130" s="313"/>
      <c r="M130" s="314"/>
    </row>
    <row r="131" spans="1:13" ht="17.399999999999999" customHeight="1" x14ac:dyDescent="0.4">
      <c r="A131" s="177">
        <v>17</v>
      </c>
      <c r="B131" s="178" t="s">
        <v>713</v>
      </c>
      <c r="C131" s="309" t="s">
        <v>714</v>
      </c>
      <c r="D131" s="310"/>
      <c r="E131" s="310"/>
      <c r="F131" s="310"/>
      <c r="G131" s="311"/>
      <c r="H131" s="312" t="s">
        <v>715</v>
      </c>
      <c r="I131" s="313"/>
      <c r="J131" s="313"/>
      <c r="K131" s="313"/>
      <c r="L131" s="313"/>
      <c r="M131" s="314"/>
    </row>
    <row r="132" spans="1:13" ht="17.399999999999999" customHeight="1" x14ac:dyDescent="0.4">
      <c r="A132" s="177">
        <v>18</v>
      </c>
      <c r="B132" s="178" t="s">
        <v>716</v>
      </c>
      <c r="C132" s="309" t="s">
        <v>717</v>
      </c>
      <c r="D132" s="310"/>
      <c r="E132" s="310"/>
      <c r="F132" s="310"/>
      <c r="G132" s="311"/>
      <c r="H132" s="312" t="s">
        <v>718</v>
      </c>
      <c r="I132" s="313"/>
      <c r="J132" s="313"/>
      <c r="K132" s="313"/>
      <c r="L132" s="313"/>
      <c r="M132" s="314"/>
    </row>
    <row r="133" spans="1:13" ht="17.399999999999999" customHeight="1" x14ac:dyDescent="0.4">
      <c r="A133" s="177">
        <v>19</v>
      </c>
      <c r="B133" s="178" t="s">
        <v>719</v>
      </c>
      <c r="C133" s="309" t="s">
        <v>720</v>
      </c>
      <c r="D133" s="310"/>
      <c r="E133" s="310"/>
      <c r="F133" s="310"/>
      <c r="G133" s="311"/>
      <c r="H133" s="312" t="s">
        <v>721</v>
      </c>
      <c r="I133" s="313"/>
      <c r="J133" s="313"/>
      <c r="K133" s="313"/>
      <c r="L133" s="313"/>
      <c r="M133" s="314"/>
    </row>
    <row r="134" spans="1:13" ht="17.399999999999999" customHeight="1" x14ac:dyDescent="0.4">
      <c r="A134" s="177">
        <v>20</v>
      </c>
      <c r="B134" s="178" t="s">
        <v>722</v>
      </c>
      <c r="C134" s="309" t="s">
        <v>723</v>
      </c>
      <c r="D134" s="310"/>
      <c r="E134" s="310"/>
      <c r="F134" s="310"/>
      <c r="G134" s="311"/>
      <c r="H134" s="312" t="s">
        <v>724</v>
      </c>
      <c r="I134" s="313"/>
      <c r="J134" s="313"/>
      <c r="K134" s="313"/>
      <c r="L134" s="313"/>
      <c r="M134" s="314"/>
    </row>
    <row r="135" spans="1:13" ht="17.399999999999999" customHeight="1" x14ac:dyDescent="0.4">
      <c r="A135" s="177">
        <v>21</v>
      </c>
      <c r="B135" s="178" t="s">
        <v>725</v>
      </c>
      <c r="C135" s="309" t="s">
        <v>726</v>
      </c>
      <c r="D135" s="310"/>
      <c r="E135" s="310"/>
      <c r="F135" s="310"/>
      <c r="G135" s="311"/>
      <c r="H135" s="312" t="s">
        <v>727</v>
      </c>
      <c r="I135" s="313"/>
      <c r="J135" s="313"/>
      <c r="K135" s="313"/>
      <c r="L135" s="313"/>
      <c r="M135" s="314"/>
    </row>
    <row r="136" spans="1:13" ht="17.399999999999999" customHeight="1" x14ac:dyDescent="0.4">
      <c r="A136" s="177">
        <v>22</v>
      </c>
      <c r="B136" s="178" t="s">
        <v>728</v>
      </c>
      <c r="C136" s="309" t="s">
        <v>729</v>
      </c>
      <c r="D136" s="310"/>
      <c r="E136" s="310"/>
      <c r="F136" s="310"/>
      <c r="G136" s="311"/>
      <c r="H136" s="312" t="s">
        <v>680</v>
      </c>
      <c r="I136" s="313"/>
      <c r="J136" s="313"/>
      <c r="K136" s="313"/>
      <c r="L136" s="313"/>
      <c r="M136" s="314"/>
    </row>
    <row r="137" spans="1:13" ht="16.8" x14ac:dyDescent="0.4">
      <c r="A137" s="177">
        <v>23</v>
      </c>
      <c r="B137" s="178" t="s">
        <v>730</v>
      </c>
      <c r="C137" s="309" t="s">
        <v>731</v>
      </c>
      <c r="D137" s="310"/>
      <c r="E137" s="310"/>
      <c r="F137" s="310"/>
      <c r="G137" s="311"/>
      <c r="H137" s="312" t="s">
        <v>731</v>
      </c>
      <c r="I137" s="313"/>
      <c r="J137" s="313"/>
      <c r="K137" s="313"/>
      <c r="L137" s="313"/>
      <c r="M137" s="314"/>
    </row>
    <row r="138" spans="1:13" ht="16.8" x14ac:dyDescent="0.4">
      <c r="A138" s="179">
        <v>24</v>
      </c>
      <c r="B138" s="178" t="s">
        <v>737</v>
      </c>
      <c r="C138" s="309" t="s">
        <v>735</v>
      </c>
      <c r="D138" s="310"/>
      <c r="E138" s="310"/>
      <c r="F138" s="310"/>
      <c r="G138" s="311"/>
      <c r="H138" s="312" t="s">
        <v>736</v>
      </c>
      <c r="I138" s="313"/>
      <c r="J138" s="313"/>
      <c r="K138" s="313"/>
      <c r="L138" s="313"/>
      <c r="M138" s="314"/>
    </row>
    <row r="139" spans="1:13" ht="17.399999999999999" thickBot="1" x14ac:dyDescent="0.45">
      <c r="A139" s="180">
        <v>25</v>
      </c>
      <c r="B139" s="181" t="s">
        <v>732</v>
      </c>
      <c r="C139" s="317" t="s">
        <v>944</v>
      </c>
      <c r="D139" s="318"/>
      <c r="E139" s="318"/>
      <c r="F139" s="318"/>
      <c r="G139" s="319"/>
      <c r="H139" s="320" t="s">
        <v>733</v>
      </c>
      <c r="I139" s="321"/>
      <c r="J139" s="321"/>
      <c r="K139" s="321"/>
      <c r="L139" s="321"/>
      <c r="M139" s="322"/>
    </row>
    <row r="140" spans="1:13" ht="6" customHeight="1" x14ac:dyDescent="0.55000000000000004">
      <c r="A140" s="128"/>
      <c r="B140" s="128"/>
      <c r="C140" s="128"/>
      <c r="D140" s="128"/>
      <c r="E140" s="128"/>
      <c r="F140" s="128"/>
      <c r="G140" s="128"/>
      <c r="H140" s="128"/>
      <c r="I140" s="128"/>
      <c r="J140" s="128"/>
      <c r="K140" s="15"/>
      <c r="L140" s="15"/>
      <c r="M140" s="15"/>
    </row>
    <row r="141" spans="1:13" ht="16.8" thickBot="1" x14ac:dyDescent="0.45">
      <c r="A141" s="22">
        <v>7</v>
      </c>
      <c r="B141" s="284" t="s">
        <v>635</v>
      </c>
      <c r="C141" s="284"/>
      <c r="D141" s="284"/>
      <c r="E141" s="284"/>
      <c r="F141" s="284"/>
      <c r="G141" s="284"/>
      <c r="H141" s="284"/>
      <c r="I141" s="284"/>
      <c r="J141" s="284"/>
      <c r="K141" s="284"/>
      <c r="L141" s="284"/>
      <c r="M141" s="284"/>
    </row>
    <row r="142" spans="1:13" ht="16.8" x14ac:dyDescent="0.4">
      <c r="A142" s="323" t="s">
        <v>90</v>
      </c>
      <c r="B142" s="324"/>
      <c r="C142" s="325"/>
      <c r="D142" s="325"/>
      <c r="E142" s="325"/>
      <c r="F142" s="325"/>
      <c r="G142" s="325"/>
      <c r="H142" s="325"/>
      <c r="I142" s="325"/>
      <c r="J142" s="325"/>
      <c r="K142" s="325"/>
      <c r="L142" s="325"/>
      <c r="M142" s="326"/>
    </row>
    <row r="143" spans="1:13" ht="16.8" x14ac:dyDescent="0.4">
      <c r="A143" s="315" t="s">
        <v>888</v>
      </c>
      <c r="B143" s="292"/>
      <c r="C143" s="268"/>
      <c r="D143" s="268"/>
      <c r="E143" s="268"/>
      <c r="F143" s="268"/>
      <c r="G143" s="268"/>
      <c r="H143" s="268"/>
      <c r="I143" s="268"/>
      <c r="J143" s="268"/>
      <c r="K143" s="268"/>
      <c r="L143" s="268"/>
      <c r="M143" s="269"/>
    </row>
    <row r="144" spans="1:13" ht="16.8" x14ac:dyDescent="0.4">
      <c r="A144" s="315" t="s">
        <v>175</v>
      </c>
      <c r="B144" s="292"/>
      <c r="C144" s="268"/>
      <c r="D144" s="268"/>
      <c r="E144" s="268"/>
      <c r="F144" s="268"/>
      <c r="G144" s="268"/>
      <c r="H144" s="268"/>
      <c r="I144" s="268"/>
      <c r="J144" s="268"/>
      <c r="K144" s="268"/>
      <c r="L144" s="268"/>
      <c r="M144" s="269"/>
    </row>
    <row r="145" spans="1:13" ht="17.399999999999999" thickBot="1" x14ac:dyDescent="0.45">
      <c r="A145" s="316" t="s">
        <v>656</v>
      </c>
      <c r="B145" s="298"/>
      <c r="C145" s="270"/>
      <c r="D145" s="270"/>
      <c r="E145" s="270"/>
      <c r="F145" s="270"/>
      <c r="G145" s="270"/>
      <c r="H145" s="270"/>
      <c r="I145" s="270"/>
      <c r="J145" s="270"/>
      <c r="K145" s="270"/>
      <c r="L145" s="270"/>
      <c r="M145" s="271"/>
    </row>
    <row r="146" spans="1:13" ht="6" customHeight="1" x14ac:dyDescent="0.55000000000000004">
      <c r="A146" s="128"/>
      <c r="B146" s="128"/>
      <c r="C146" s="128"/>
      <c r="D146" s="128"/>
      <c r="E146" s="128"/>
      <c r="F146" s="128"/>
      <c r="G146" s="128"/>
      <c r="H146" s="128"/>
      <c r="I146" s="128"/>
      <c r="J146" s="128"/>
      <c r="K146" s="15"/>
      <c r="L146" s="15"/>
      <c r="M146" s="15"/>
    </row>
    <row r="147" spans="1:13" ht="16.8" thickBot="1" x14ac:dyDescent="0.45">
      <c r="A147" s="22">
        <v>8</v>
      </c>
      <c r="B147" s="144" t="s">
        <v>973</v>
      </c>
      <c r="C147" s="144"/>
      <c r="D147" s="144"/>
      <c r="E147" s="144"/>
      <c r="F147" s="144"/>
      <c r="G147" s="144"/>
      <c r="H147" s="144"/>
      <c r="I147" s="144"/>
      <c r="J147" s="144"/>
      <c r="K147" s="144"/>
      <c r="L147" s="144"/>
      <c r="M147" s="144"/>
    </row>
    <row r="148" spans="1:13" ht="16.8" x14ac:dyDescent="0.4">
      <c r="A148" s="140">
        <v>1</v>
      </c>
      <c r="B148" s="344" t="s">
        <v>581</v>
      </c>
      <c r="C148" s="344"/>
      <c r="D148" s="344"/>
      <c r="E148" s="345"/>
      <c r="F148" s="345"/>
      <c r="G148" s="345"/>
      <c r="H148" s="345"/>
      <c r="I148" s="345"/>
      <c r="J148" s="345"/>
      <c r="K148" s="345"/>
      <c r="L148" s="345"/>
      <c r="M148" s="346"/>
    </row>
    <row r="149" spans="1:13" ht="16.8" x14ac:dyDescent="0.4">
      <c r="A149" s="164">
        <v>2</v>
      </c>
      <c r="B149" s="327" t="s">
        <v>636</v>
      </c>
      <c r="C149" s="327"/>
      <c r="D149" s="327"/>
      <c r="E149" s="328"/>
      <c r="F149" s="328"/>
      <c r="G149" s="328"/>
      <c r="H149" s="328"/>
      <c r="I149" s="328"/>
      <c r="J149" s="328"/>
      <c r="K149" s="328"/>
      <c r="L149" s="328"/>
      <c r="M149" s="329"/>
    </row>
    <row r="150" spans="1:13" ht="16.8" x14ac:dyDescent="0.4">
      <c r="A150" s="141">
        <v>3</v>
      </c>
      <c r="B150" s="327" t="s">
        <v>1001</v>
      </c>
      <c r="C150" s="327"/>
      <c r="D150" s="327"/>
      <c r="E150" s="328"/>
      <c r="F150" s="328"/>
      <c r="G150" s="328"/>
      <c r="H150" s="328"/>
      <c r="I150" s="328"/>
      <c r="J150" s="328"/>
      <c r="K150" s="328"/>
      <c r="L150" s="328"/>
      <c r="M150" s="329"/>
    </row>
    <row r="151" spans="1:13" ht="16.8" x14ac:dyDescent="0.4">
      <c r="A151" s="141">
        <v>4</v>
      </c>
      <c r="B151" s="327" t="s">
        <v>637</v>
      </c>
      <c r="C151" s="327"/>
      <c r="D151" s="327"/>
      <c r="E151" s="328"/>
      <c r="F151" s="328"/>
      <c r="G151" s="328"/>
      <c r="H151" s="328"/>
      <c r="I151" s="328"/>
      <c r="J151" s="328"/>
      <c r="K151" s="328"/>
      <c r="L151" s="328"/>
      <c r="M151" s="329"/>
    </row>
    <row r="152" spans="1:13" ht="16.8" x14ac:dyDescent="0.4">
      <c r="A152" s="141">
        <v>5</v>
      </c>
      <c r="B152" s="327" t="s">
        <v>638</v>
      </c>
      <c r="C152" s="327"/>
      <c r="D152" s="327"/>
      <c r="E152" s="328"/>
      <c r="F152" s="328"/>
      <c r="G152" s="328"/>
      <c r="H152" s="328"/>
      <c r="I152" s="328"/>
      <c r="J152" s="328"/>
      <c r="K152" s="328"/>
      <c r="L152" s="328"/>
      <c r="M152" s="329"/>
    </row>
    <row r="153" spans="1:13" ht="16.8" x14ac:dyDescent="0.4">
      <c r="A153" s="141">
        <v>6</v>
      </c>
      <c r="B153" s="327" t="s">
        <v>431</v>
      </c>
      <c r="C153" s="327"/>
      <c r="D153" s="327"/>
      <c r="E153" s="328"/>
      <c r="F153" s="328"/>
      <c r="G153" s="328"/>
      <c r="H153" s="328"/>
      <c r="I153" s="328"/>
      <c r="J153" s="328"/>
      <c r="K153" s="328"/>
      <c r="L153" s="328"/>
      <c r="M153" s="329"/>
    </row>
    <row r="154" spans="1:13" ht="16.8" x14ac:dyDescent="0.4">
      <c r="A154" s="141">
        <v>7</v>
      </c>
      <c r="B154" s="327" t="s">
        <v>166</v>
      </c>
      <c r="C154" s="327"/>
      <c r="D154" s="327"/>
      <c r="E154" s="328"/>
      <c r="F154" s="328"/>
      <c r="G154" s="328"/>
      <c r="H154" s="328"/>
      <c r="I154" s="328"/>
      <c r="J154" s="328"/>
      <c r="K154" s="328"/>
      <c r="L154" s="328"/>
      <c r="M154" s="329"/>
    </row>
    <row r="155" spans="1:13" ht="16.8" x14ac:dyDescent="0.4">
      <c r="A155" s="330">
        <v>8</v>
      </c>
      <c r="B155" s="333" t="s">
        <v>948</v>
      </c>
      <c r="C155" s="334"/>
      <c r="D155" s="335"/>
      <c r="E155" s="327" t="s">
        <v>945</v>
      </c>
      <c r="F155" s="327"/>
      <c r="G155" s="327"/>
      <c r="H155" s="327"/>
      <c r="I155" s="342"/>
      <c r="J155" s="342"/>
      <c r="K155" s="342"/>
      <c r="L155" s="342"/>
      <c r="M155" s="343"/>
    </row>
    <row r="156" spans="1:13" ht="16.8" x14ac:dyDescent="0.4">
      <c r="A156" s="331"/>
      <c r="B156" s="336"/>
      <c r="C156" s="337"/>
      <c r="D156" s="338"/>
      <c r="E156" s="327" t="s">
        <v>173</v>
      </c>
      <c r="F156" s="327"/>
      <c r="G156" s="327"/>
      <c r="H156" s="327"/>
      <c r="I156" s="342"/>
      <c r="J156" s="342"/>
      <c r="K156" s="342"/>
      <c r="L156" s="342"/>
      <c r="M156" s="343"/>
    </row>
    <row r="157" spans="1:13" ht="16.8" x14ac:dyDescent="0.4">
      <c r="A157" s="332"/>
      <c r="B157" s="339"/>
      <c r="C157" s="340"/>
      <c r="D157" s="341"/>
      <c r="E157" s="327" t="s">
        <v>174</v>
      </c>
      <c r="F157" s="327"/>
      <c r="G157" s="327"/>
      <c r="H157" s="327"/>
      <c r="I157" s="342"/>
      <c r="J157" s="342"/>
      <c r="K157" s="342"/>
      <c r="L157" s="342"/>
      <c r="M157" s="343"/>
    </row>
    <row r="158" spans="1:13" ht="16.8" x14ac:dyDescent="0.4">
      <c r="A158" s="330">
        <v>9</v>
      </c>
      <c r="B158" s="333" t="s">
        <v>172</v>
      </c>
      <c r="C158" s="334"/>
      <c r="D158" s="335"/>
      <c r="E158" s="327" t="s">
        <v>946</v>
      </c>
      <c r="F158" s="327"/>
      <c r="G158" s="327"/>
      <c r="H158" s="327"/>
      <c r="I158" s="342"/>
      <c r="J158" s="342"/>
      <c r="K158" s="342"/>
      <c r="L158" s="342"/>
      <c r="M158" s="343"/>
    </row>
    <row r="159" spans="1:13" ht="16.8" x14ac:dyDescent="0.4">
      <c r="A159" s="331"/>
      <c r="B159" s="336"/>
      <c r="C159" s="337"/>
      <c r="D159" s="338"/>
      <c r="E159" s="327" t="s">
        <v>169</v>
      </c>
      <c r="F159" s="327"/>
      <c r="G159" s="327"/>
      <c r="H159" s="327"/>
      <c r="I159" s="342"/>
      <c r="J159" s="342"/>
      <c r="K159" s="342"/>
      <c r="L159" s="342"/>
      <c r="M159" s="343"/>
    </row>
    <row r="160" spans="1:13" ht="16.8" x14ac:dyDescent="0.4">
      <c r="A160" s="331"/>
      <c r="B160" s="336"/>
      <c r="C160" s="337"/>
      <c r="D160" s="338"/>
      <c r="E160" s="327" t="s">
        <v>170</v>
      </c>
      <c r="F160" s="327"/>
      <c r="G160" s="327"/>
      <c r="H160" s="327"/>
      <c r="I160" s="342"/>
      <c r="J160" s="342"/>
      <c r="K160" s="342"/>
      <c r="L160" s="342"/>
      <c r="M160" s="343"/>
    </row>
    <row r="161" spans="1:13" ht="16.8" x14ac:dyDescent="0.4">
      <c r="A161" s="332"/>
      <c r="B161" s="339"/>
      <c r="C161" s="340"/>
      <c r="D161" s="341"/>
      <c r="E161" s="327" t="s">
        <v>171</v>
      </c>
      <c r="F161" s="327"/>
      <c r="G161" s="327"/>
      <c r="H161" s="327"/>
      <c r="I161" s="342"/>
      <c r="J161" s="342"/>
      <c r="K161" s="342"/>
      <c r="L161" s="342"/>
      <c r="M161" s="343"/>
    </row>
    <row r="162" spans="1:13" ht="16.8" x14ac:dyDescent="0.4">
      <c r="A162" s="330">
        <v>10</v>
      </c>
      <c r="B162" s="333" t="s">
        <v>989</v>
      </c>
      <c r="C162" s="334"/>
      <c r="D162" s="335"/>
      <c r="E162" s="327" t="s">
        <v>913</v>
      </c>
      <c r="F162" s="327"/>
      <c r="G162" s="327"/>
      <c r="H162" s="327"/>
      <c r="I162" s="342"/>
      <c r="J162" s="342"/>
      <c r="K162" s="342"/>
      <c r="L162" s="342"/>
      <c r="M162" s="343"/>
    </row>
    <row r="163" spans="1:13" ht="16.8" x14ac:dyDescent="0.4">
      <c r="A163" s="331"/>
      <c r="B163" s="336"/>
      <c r="C163" s="337"/>
      <c r="D163" s="338"/>
      <c r="E163" s="327" t="s">
        <v>912</v>
      </c>
      <c r="F163" s="327"/>
      <c r="G163" s="327"/>
      <c r="H163" s="327"/>
      <c r="I163" s="342"/>
      <c r="J163" s="342"/>
      <c r="K163" s="342"/>
      <c r="L163" s="342"/>
      <c r="M163" s="343"/>
    </row>
    <row r="164" spans="1:13" ht="16.8" x14ac:dyDescent="0.4">
      <c r="A164" s="331"/>
      <c r="B164" s="336"/>
      <c r="C164" s="337"/>
      <c r="D164" s="338"/>
      <c r="E164" s="327" t="s">
        <v>914</v>
      </c>
      <c r="F164" s="327"/>
      <c r="G164" s="327"/>
      <c r="H164" s="327"/>
      <c r="I164" s="342"/>
      <c r="J164" s="342"/>
      <c r="K164" s="342"/>
      <c r="L164" s="342"/>
      <c r="M164" s="343"/>
    </row>
    <row r="165" spans="1:13" ht="16.8" x14ac:dyDescent="0.4">
      <c r="A165" s="331"/>
      <c r="B165" s="336"/>
      <c r="C165" s="337"/>
      <c r="D165" s="338"/>
      <c r="E165" s="327" t="s">
        <v>915</v>
      </c>
      <c r="F165" s="327"/>
      <c r="G165" s="327"/>
      <c r="H165" s="327"/>
      <c r="I165" s="342"/>
      <c r="J165" s="342"/>
      <c r="K165" s="342"/>
      <c r="L165" s="342"/>
      <c r="M165" s="343"/>
    </row>
    <row r="166" spans="1:13" ht="16.8" x14ac:dyDescent="0.4">
      <c r="A166" s="331"/>
      <c r="B166" s="336"/>
      <c r="C166" s="337"/>
      <c r="D166" s="338"/>
      <c r="E166" s="327" t="s">
        <v>916</v>
      </c>
      <c r="F166" s="327"/>
      <c r="G166" s="327"/>
      <c r="H166" s="327"/>
      <c r="I166" s="342"/>
      <c r="J166" s="342"/>
      <c r="K166" s="342"/>
      <c r="L166" s="342"/>
      <c r="M166" s="343"/>
    </row>
    <row r="167" spans="1:13" ht="16.8" x14ac:dyDescent="0.4">
      <c r="A167" s="331"/>
      <c r="B167" s="336"/>
      <c r="C167" s="337"/>
      <c r="D167" s="338"/>
      <c r="E167" s="327" t="s">
        <v>1011</v>
      </c>
      <c r="F167" s="327"/>
      <c r="G167" s="327"/>
      <c r="H167" s="327"/>
      <c r="I167" s="342"/>
      <c r="J167" s="342"/>
      <c r="K167" s="342"/>
      <c r="L167" s="342"/>
      <c r="M167" s="343"/>
    </row>
    <row r="168" spans="1:13" ht="16.8" x14ac:dyDescent="0.4">
      <c r="A168" s="332"/>
      <c r="B168" s="339"/>
      <c r="C168" s="340"/>
      <c r="D168" s="341"/>
      <c r="E168" s="327" t="s">
        <v>990</v>
      </c>
      <c r="F168" s="327"/>
      <c r="G168" s="327"/>
      <c r="H168" s="327"/>
      <c r="I168" s="342"/>
      <c r="J168" s="342"/>
      <c r="K168" s="342"/>
      <c r="L168" s="342"/>
      <c r="M168" s="343"/>
    </row>
    <row r="169" spans="1:13" ht="16.8" x14ac:dyDescent="0.4">
      <c r="A169" s="330">
        <v>11</v>
      </c>
      <c r="B169" s="333" t="s">
        <v>992</v>
      </c>
      <c r="C169" s="334"/>
      <c r="D169" s="335"/>
      <c r="E169" s="327" t="s">
        <v>949</v>
      </c>
      <c r="F169" s="327"/>
      <c r="G169" s="327"/>
      <c r="H169" s="327"/>
      <c r="I169" s="342"/>
      <c r="J169" s="342"/>
      <c r="K169" s="342"/>
      <c r="L169" s="342"/>
      <c r="M169" s="343"/>
    </row>
    <row r="170" spans="1:13" ht="16.8" x14ac:dyDescent="0.4">
      <c r="A170" s="331"/>
      <c r="B170" s="336"/>
      <c r="C170" s="337"/>
      <c r="D170" s="338"/>
      <c r="E170" s="327" t="s">
        <v>950</v>
      </c>
      <c r="F170" s="327"/>
      <c r="G170" s="327"/>
      <c r="H170" s="327"/>
      <c r="I170" s="342"/>
      <c r="J170" s="342"/>
      <c r="K170" s="342"/>
      <c r="L170" s="342"/>
      <c r="M170" s="343"/>
    </row>
    <row r="171" spans="1:13" ht="16.8" x14ac:dyDescent="0.4">
      <c r="A171" s="331"/>
      <c r="B171" s="336"/>
      <c r="C171" s="337"/>
      <c r="D171" s="338"/>
      <c r="E171" s="327" t="s">
        <v>951</v>
      </c>
      <c r="F171" s="327"/>
      <c r="G171" s="327"/>
      <c r="H171" s="327"/>
      <c r="I171" s="342"/>
      <c r="J171" s="342"/>
      <c r="K171" s="342"/>
      <c r="L171" s="342"/>
      <c r="M171" s="343"/>
    </row>
    <row r="172" spans="1:13" ht="16.8" x14ac:dyDescent="0.4">
      <c r="A172" s="332"/>
      <c r="B172" s="339"/>
      <c r="C172" s="340"/>
      <c r="D172" s="341"/>
      <c r="E172" s="327" t="s">
        <v>991</v>
      </c>
      <c r="F172" s="327"/>
      <c r="G172" s="327"/>
      <c r="H172" s="327"/>
      <c r="I172" s="342"/>
      <c r="J172" s="342"/>
      <c r="K172" s="342"/>
      <c r="L172" s="342"/>
      <c r="M172" s="343"/>
    </row>
    <row r="173" spans="1:13" ht="16.8" x14ac:dyDescent="0.4">
      <c r="A173" s="330">
        <v>12</v>
      </c>
      <c r="B173" s="333" t="s">
        <v>974</v>
      </c>
      <c r="C173" s="334"/>
      <c r="D173" s="335"/>
      <c r="E173" s="327" t="s">
        <v>949</v>
      </c>
      <c r="F173" s="327"/>
      <c r="G173" s="327"/>
      <c r="H173" s="327"/>
      <c r="I173" s="342"/>
      <c r="J173" s="342"/>
      <c r="K173" s="342"/>
      <c r="L173" s="342"/>
      <c r="M173" s="343"/>
    </row>
    <row r="174" spans="1:13" ht="16.8" x14ac:dyDescent="0.4">
      <c r="A174" s="331"/>
      <c r="B174" s="336"/>
      <c r="C174" s="337"/>
      <c r="D174" s="338"/>
      <c r="E174" s="327" t="s">
        <v>950</v>
      </c>
      <c r="F174" s="327"/>
      <c r="G174" s="327"/>
      <c r="H174" s="327"/>
      <c r="I174" s="342"/>
      <c r="J174" s="342"/>
      <c r="K174" s="342"/>
      <c r="L174" s="342"/>
      <c r="M174" s="343"/>
    </row>
    <row r="175" spans="1:13" ht="16.8" x14ac:dyDescent="0.4">
      <c r="A175" s="331"/>
      <c r="B175" s="336"/>
      <c r="C175" s="337"/>
      <c r="D175" s="338"/>
      <c r="E175" s="327" t="s">
        <v>951</v>
      </c>
      <c r="F175" s="327"/>
      <c r="G175" s="327"/>
      <c r="H175" s="327"/>
      <c r="I175" s="342"/>
      <c r="J175" s="342"/>
      <c r="K175" s="342"/>
      <c r="L175" s="342"/>
      <c r="M175" s="343"/>
    </row>
    <row r="176" spans="1:13" ht="16.8" x14ac:dyDescent="0.4">
      <c r="A176" s="332"/>
      <c r="B176" s="339"/>
      <c r="C176" s="340"/>
      <c r="D176" s="341"/>
      <c r="E176" s="327" t="s">
        <v>168</v>
      </c>
      <c r="F176" s="327"/>
      <c r="G176" s="327"/>
      <c r="H176" s="327"/>
      <c r="I176" s="342"/>
      <c r="J176" s="342"/>
      <c r="K176" s="342"/>
      <c r="L176" s="342"/>
      <c r="M176" s="343"/>
    </row>
    <row r="177" spans="1:13" ht="16.8" x14ac:dyDescent="0.4">
      <c r="A177" s="79">
        <v>13</v>
      </c>
      <c r="B177" s="327" t="s">
        <v>167</v>
      </c>
      <c r="C177" s="327"/>
      <c r="D177" s="327"/>
      <c r="E177" s="328"/>
      <c r="F177" s="328"/>
      <c r="G177" s="328"/>
      <c r="H177" s="328"/>
      <c r="I177" s="328"/>
      <c r="J177" s="328"/>
      <c r="K177" s="328"/>
      <c r="L177" s="328"/>
      <c r="M177" s="329"/>
    </row>
    <row r="178" spans="1:13" ht="16.8" x14ac:dyDescent="0.4">
      <c r="A178" s="141">
        <v>14</v>
      </c>
      <c r="B178" s="347" t="s">
        <v>993</v>
      </c>
      <c r="C178" s="347"/>
      <c r="D178" s="347"/>
      <c r="E178" s="347"/>
      <c r="F178" s="347"/>
      <c r="G178" s="347"/>
      <c r="H178" s="347"/>
      <c r="I178" s="347"/>
      <c r="J178" s="347"/>
      <c r="K178" s="347"/>
      <c r="L178" s="347"/>
      <c r="M178" s="348"/>
    </row>
    <row r="179" spans="1:13" ht="16.2" x14ac:dyDescent="0.4">
      <c r="A179" s="349" t="s">
        <v>164</v>
      </c>
      <c r="B179" s="286"/>
      <c r="C179" s="286"/>
      <c r="D179" s="289" t="s">
        <v>677</v>
      </c>
      <c r="E179" s="290"/>
      <c r="F179" s="290"/>
      <c r="G179" s="290"/>
      <c r="H179" s="290"/>
      <c r="I179" s="290"/>
      <c r="J179" s="290"/>
      <c r="K179" s="290"/>
      <c r="L179" s="290"/>
      <c r="M179" s="291"/>
    </row>
    <row r="180" spans="1:13" ht="16.8" x14ac:dyDescent="0.4">
      <c r="A180" s="129">
        <v>1</v>
      </c>
      <c r="B180" s="268"/>
      <c r="C180" s="268"/>
      <c r="D180" s="268"/>
      <c r="E180" s="268"/>
      <c r="F180" s="268"/>
      <c r="G180" s="268"/>
      <c r="H180" s="268"/>
      <c r="I180" s="268"/>
      <c r="J180" s="268"/>
      <c r="K180" s="268"/>
      <c r="L180" s="268"/>
      <c r="M180" s="269"/>
    </row>
    <row r="181" spans="1:13" ht="16.8" x14ac:dyDescent="0.4">
      <c r="A181" s="129">
        <v>2</v>
      </c>
      <c r="B181" s="268"/>
      <c r="C181" s="268"/>
      <c r="D181" s="268"/>
      <c r="E181" s="268"/>
      <c r="F181" s="268"/>
      <c r="G181" s="268"/>
      <c r="H181" s="268"/>
      <c r="I181" s="268"/>
      <c r="J181" s="268"/>
      <c r="K181" s="268"/>
      <c r="L181" s="268"/>
      <c r="M181" s="269"/>
    </row>
    <row r="182" spans="1:13" ht="16.8" x14ac:dyDescent="0.4">
      <c r="A182" s="129">
        <v>3</v>
      </c>
      <c r="B182" s="268"/>
      <c r="C182" s="268"/>
      <c r="D182" s="268"/>
      <c r="E182" s="268"/>
      <c r="F182" s="268"/>
      <c r="G182" s="268"/>
      <c r="H182" s="268"/>
      <c r="I182" s="268"/>
      <c r="J182" s="268"/>
      <c r="K182" s="268"/>
      <c r="L182" s="268"/>
      <c r="M182" s="269"/>
    </row>
    <row r="183" spans="1:13" ht="16.8" x14ac:dyDescent="0.4">
      <c r="A183" s="129">
        <v>4</v>
      </c>
      <c r="B183" s="268"/>
      <c r="C183" s="268"/>
      <c r="D183" s="268"/>
      <c r="E183" s="268"/>
      <c r="F183" s="268"/>
      <c r="G183" s="268"/>
      <c r="H183" s="268"/>
      <c r="I183" s="268"/>
      <c r="J183" s="268"/>
      <c r="K183" s="268"/>
      <c r="L183" s="268"/>
      <c r="M183" s="269"/>
    </row>
    <row r="184" spans="1:13" ht="16.8" x14ac:dyDescent="0.4">
      <c r="A184" s="129">
        <v>5</v>
      </c>
      <c r="B184" s="268"/>
      <c r="C184" s="268"/>
      <c r="D184" s="268"/>
      <c r="E184" s="268"/>
      <c r="F184" s="268"/>
      <c r="G184" s="268"/>
      <c r="H184" s="268"/>
      <c r="I184" s="268"/>
      <c r="J184" s="268"/>
      <c r="K184" s="268"/>
      <c r="L184" s="268"/>
      <c r="M184" s="269"/>
    </row>
    <row r="185" spans="1:13" ht="16.8" x14ac:dyDescent="0.4">
      <c r="A185" s="129">
        <v>6</v>
      </c>
      <c r="B185" s="268"/>
      <c r="C185" s="268"/>
      <c r="D185" s="268"/>
      <c r="E185" s="268"/>
      <c r="F185" s="268"/>
      <c r="G185" s="268"/>
      <c r="H185" s="268"/>
      <c r="I185" s="268"/>
      <c r="J185" s="268"/>
      <c r="K185" s="268"/>
      <c r="L185" s="268"/>
      <c r="M185" s="269"/>
    </row>
    <row r="186" spans="1:13" ht="16.8" x14ac:dyDescent="0.4">
      <c r="A186" s="129">
        <v>7</v>
      </c>
      <c r="B186" s="268"/>
      <c r="C186" s="268"/>
      <c r="D186" s="268"/>
      <c r="E186" s="268"/>
      <c r="F186" s="268"/>
      <c r="G186" s="268"/>
      <c r="H186" s="268"/>
      <c r="I186" s="268"/>
      <c r="J186" s="268"/>
      <c r="K186" s="268"/>
      <c r="L186" s="268"/>
      <c r="M186" s="269"/>
    </row>
    <row r="187" spans="1:13" ht="17.399999999999999" thickBot="1" x14ac:dyDescent="0.45">
      <c r="A187" s="20">
        <v>8</v>
      </c>
      <c r="B187" s="270"/>
      <c r="C187" s="270"/>
      <c r="D187" s="270"/>
      <c r="E187" s="270"/>
      <c r="F187" s="270"/>
      <c r="G187" s="270"/>
      <c r="H187" s="270"/>
      <c r="I187" s="270"/>
      <c r="J187" s="270"/>
      <c r="K187" s="270"/>
      <c r="L187" s="270"/>
      <c r="M187" s="271"/>
    </row>
    <row r="188" spans="1:13" ht="6" customHeight="1" x14ac:dyDescent="0.4">
      <c r="A188" s="21"/>
      <c r="B188" s="21"/>
      <c r="C188" s="21"/>
      <c r="D188" s="21"/>
      <c r="E188" s="21"/>
      <c r="F188" s="21"/>
      <c r="G188" s="21"/>
      <c r="H188" s="21"/>
      <c r="I188" s="21"/>
      <c r="J188" s="21"/>
      <c r="K188" s="21"/>
      <c r="L188" s="21"/>
      <c r="M188" s="21"/>
    </row>
    <row r="189" spans="1:13" ht="16.8" thickBot="1" x14ac:dyDescent="0.45">
      <c r="A189" s="22">
        <v>9</v>
      </c>
      <c r="B189" s="360" t="s">
        <v>1012</v>
      </c>
      <c r="C189" s="360"/>
      <c r="D189" s="360"/>
      <c r="E189" s="360"/>
      <c r="F189" s="360"/>
      <c r="G189" s="360"/>
      <c r="H189" s="360"/>
      <c r="I189" s="360"/>
      <c r="J189" s="360"/>
      <c r="K189" s="360"/>
      <c r="L189" s="360"/>
      <c r="M189" s="360"/>
    </row>
    <row r="190" spans="1:13" ht="16.8" x14ac:dyDescent="0.4">
      <c r="A190" s="23">
        <v>1</v>
      </c>
      <c r="B190" s="361"/>
      <c r="C190" s="361"/>
      <c r="D190" s="361"/>
      <c r="E190" s="361"/>
      <c r="F190" s="361"/>
      <c r="G190" s="361"/>
      <c r="H190" s="361"/>
      <c r="I190" s="361"/>
      <c r="J190" s="361"/>
      <c r="K190" s="361"/>
      <c r="L190" s="361"/>
      <c r="M190" s="362"/>
    </row>
    <row r="191" spans="1:13" ht="16.8" x14ac:dyDescent="0.4">
      <c r="A191" s="129">
        <v>2</v>
      </c>
      <c r="B191" s="268"/>
      <c r="C191" s="268"/>
      <c r="D191" s="268"/>
      <c r="E191" s="268"/>
      <c r="F191" s="268"/>
      <c r="G191" s="268"/>
      <c r="H191" s="268"/>
      <c r="I191" s="268"/>
      <c r="J191" s="268"/>
      <c r="K191" s="268"/>
      <c r="L191" s="268"/>
      <c r="M191" s="269"/>
    </row>
    <row r="192" spans="1:13" ht="16.8" x14ac:dyDescent="0.4">
      <c r="A192" s="129">
        <v>3</v>
      </c>
      <c r="B192" s="268"/>
      <c r="C192" s="268"/>
      <c r="D192" s="268"/>
      <c r="E192" s="268"/>
      <c r="F192" s="268"/>
      <c r="G192" s="268"/>
      <c r="H192" s="268"/>
      <c r="I192" s="268"/>
      <c r="J192" s="268"/>
      <c r="K192" s="268"/>
      <c r="L192" s="268"/>
      <c r="M192" s="269"/>
    </row>
    <row r="193" spans="1:13" ht="16.8" x14ac:dyDescent="0.4">
      <c r="A193" s="129">
        <v>4</v>
      </c>
      <c r="B193" s="268"/>
      <c r="C193" s="268"/>
      <c r="D193" s="268"/>
      <c r="E193" s="268"/>
      <c r="F193" s="268"/>
      <c r="G193" s="268"/>
      <c r="H193" s="268"/>
      <c r="I193" s="268"/>
      <c r="J193" s="268"/>
      <c r="K193" s="268"/>
      <c r="L193" s="268"/>
      <c r="M193" s="269"/>
    </row>
    <row r="194" spans="1:13" ht="17.399999999999999" thickBot="1" x14ac:dyDescent="0.45">
      <c r="A194" s="20">
        <v>5</v>
      </c>
      <c r="B194" s="270"/>
      <c r="C194" s="270"/>
      <c r="D194" s="270"/>
      <c r="E194" s="270"/>
      <c r="F194" s="270"/>
      <c r="G194" s="270"/>
      <c r="H194" s="270"/>
      <c r="I194" s="270"/>
      <c r="J194" s="270"/>
      <c r="K194" s="270"/>
      <c r="L194" s="270"/>
      <c r="M194" s="271"/>
    </row>
    <row r="195" spans="1:13" ht="37.799999999999997" customHeight="1" x14ac:dyDescent="0.4">
      <c r="A195" s="21"/>
      <c r="B195" s="24"/>
      <c r="C195" s="24"/>
      <c r="D195" s="24"/>
      <c r="E195" s="24"/>
      <c r="F195" s="24"/>
      <c r="G195" s="24"/>
      <c r="H195" s="24"/>
      <c r="I195" s="24"/>
      <c r="J195" s="24"/>
      <c r="K195" s="24"/>
      <c r="L195" s="24"/>
      <c r="M195" s="24"/>
    </row>
    <row r="196" spans="1:13" ht="16.8" thickBot="1" x14ac:dyDescent="0.45">
      <c r="A196" s="22">
        <v>10</v>
      </c>
      <c r="B196" s="284" t="s">
        <v>952</v>
      </c>
      <c r="C196" s="284"/>
      <c r="D196" s="284"/>
      <c r="E196" s="284"/>
      <c r="F196" s="284"/>
      <c r="G196" s="284"/>
      <c r="H196" s="284"/>
      <c r="I196" s="284"/>
      <c r="J196" s="284"/>
      <c r="K196" s="284"/>
      <c r="L196" s="284"/>
      <c r="M196" s="284"/>
    </row>
    <row r="197" spans="1:13" ht="16.2" x14ac:dyDescent="0.4">
      <c r="A197" s="137" t="s">
        <v>7</v>
      </c>
      <c r="B197" s="162" t="s">
        <v>91</v>
      </c>
      <c r="C197" s="353" t="s">
        <v>92</v>
      </c>
      <c r="D197" s="354"/>
      <c r="E197" s="354"/>
      <c r="F197" s="354"/>
      <c r="G197" s="355"/>
      <c r="H197" s="275" t="s">
        <v>976</v>
      </c>
      <c r="I197" s="275"/>
      <c r="J197" s="275"/>
      <c r="K197" s="275"/>
      <c r="L197" s="275"/>
      <c r="M197" s="276"/>
    </row>
    <row r="198" spans="1:13" ht="16.8" x14ac:dyDescent="0.4">
      <c r="A198" s="356">
        <v>1</v>
      </c>
      <c r="B198" s="358" t="s">
        <v>639</v>
      </c>
      <c r="C198" s="350" t="s">
        <v>866</v>
      </c>
      <c r="D198" s="351"/>
      <c r="E198" s="351"/>
      <c r="F198" s="351"/>
      <c r="G198" s="352"/>
      <c r="H198" s="268" t="s">
        <v>93</v>
      </c>
      <c r="I198" s="268"/>
      <c r="J198" s="268"/>
      <c r="K198" s="268"/>
      <c r="L198" s="268"/>
      <c r="M198" s="269"/>
    </row>
    <row r="199" spans="1:13" ht="16.8" x14ac:dyDescent="0.4">
      <c r="A199" s="357"/>
      <c r="B199" s="359"/>
      <c r="C199" s="350" t="s">
        <v>953</v>
      </c>
      <c r="D199" s="351"/>
      <c r="E199" s="351"/>
      <c r="F199" s="351"/>
      <c r="G199" s="352"/>
      <c r="H199" s="268"/>
      <c r="I199" s="268"/>
      <c r="J199" s="268"/>
      <c r="K199" s="268"/>
      <c r="L199" s="268"/>
      <c r="M199" s="269"/>
    </row>
    <row r="200" spans="1:13" ht="16.8" x14ac:dyDescent="0.4">
      <c r="A200" s="356">
        <v>2</v>
      </c>
      <c r="B200" s="358" t="s">
        <v>977</v>
      </c>
      <c r="C200" s="350" t="s">
        <v>94</v>
      </c>
      <c r="D200" s="351"/>
      <c r="E200" s="351"/>
      <c r="F200" s="351"/>
      <c r="G200" s="352"/>
      <c r="H200" s="281"/>
      <c r="I200" s="281"/>
      <c r="J200" s="281"/>
      <c r="K200" s="281"/>
      <c r="L200" s="281"/>
      <c r="M200" s="282"/>
    </row>
    <row r="201" spans="1:13" ht="16.8" x14ac:dyDescent="0.4">
      <c r="A201" s="367"/>
      <c r="B201" s="366"/>
      <c r="C201" s="350" t="s">
        <v>884</v>
      </c>
      <c r="D201" s="351"/>
      <c r="E201" s="351"/>
      <c r="F201" s="351"/>
      <c r="G201" s="352"/>
      <c r="H201" s="281"/>
      <c r="I201" s="281"/>
      <c r="J201" s="281"/>
      <c r="K201" s="281"/>
      <c r="L201" s="281"/>
      <c r="M201" s="282"/>
    </row>
    <row r="202" spans="1:13" ht="16.8" x14ac:dyDescent="0.4">
      <c r="A202" s="367"/>
      <c r="B202" s="366"/>
      <c r="C202" s="350" t="s">
        <v>955</v>
      </c>
      <c r="D202" s="351"/>
      <c r="E202" s="351"/>
      <c r="F202" s="351"/>
      <c r="G202" s="352"/>
      <c r="H202" s="281"/>
      <c r="I202" s="281"/>
      <c r="J202" s="281"/>
      <c r="K202" s="281"/>
      <c r="L202" s="281"/>
      <c r="M202" s="282"/>
    </row>
    <row r="203" spans="1:13" ht="16.8" x14ac:dyDescent="0.4">
      <c r="A203" s="357"/>
      <c r="B203" s="359"/>
      <c r="C203" s="350" t="s">
        <v>998</v>
      </c>
      <c r="D203" s="351"/>
      <c r="E203" s="351"/>
      <c r="F203" s="351"/>
      <c r="G203" s="352"/>
      <c r="H203" s="281"/>
      <c r="I203" s="281"/>
      <c r="J203" s="281"/>
      <c r="K203" s="281"/>
      <c r="L203" s="281"/>
      <c r="M203" s="282"/>
    </row>
    <row r="204" spans="1:13" ht="16.95" customHeight="1" x14ac:dyDescent="0.4">
      <c r="A204" s="363">
        <v>3</v>
      </c>
      <c r="B204" s="358" t="s">
        <v>432</v>
      </c>
      <c r="C204" s="350" t="s">
        <v>165</v>
      </c>
      <c r="D204" s="351"/>
      <c r="E204" s="351"/>
      <c r="F204" s="351"/>
      <c r="G204" s="352"/>
      <c r="H204" s="281"/>
      <c r="I204" s="281"/>
      <c r="J204" s="281"/>
      <c r="K204" s="281"/>
      <c r="L204" s="281"/>
      <c r="M204" s="282"/>
    </row>
    <row r="205" spans="1:13" ht="16.95" customHeight="1" x14ac:dyDescent="0.4">
      <c r="A205" s="364"/>
      <c r="B205" s="366"/>
      <c r="C205" s="350" t="s">
        <v>165</v>
      </c>
      <c r="D205" s="351"/>
      <c r="E205" s="351"/>
      <c r="F205" s="351"/>
      <c r="G205" s="352"/>
      <c r="H205" s="281"/>
      <c r="I205" s="281"/>
      <c r="J205" s="281"/>
      <c r="K205" s="281"/>
      <c r="L205" s="281"/>
      <c r="M205" s="282"/>
    </row>
    <row r="206" spans="1:13" ht="16.95" customHeight="1" x14ac:dyDescent="0.4">
      <c r="A206" s="364"/>
      <c r="B206" s="366"/>
      <c r="C206" s="350" t="s">
        <v>165</v>
      </c>
      <c r="D206" s="351"/>
      <c r="E206" s="351"/>
      <c r="F206" s="351"/>
      <c r="G206" s="352"/>
      <c r="H206" s="281"/>
      <c r="I206" s="281"/>
      <c r="J206" s="281"/>
      <c r="K206" s="281"/>
      <c r="L206" s="281"/>
      <c r="M206" s="282"/>
    </row>
    <row r="207" spans="1:13" ht="16.95" customHeight="1" x14ac:dyDescent="0.4">
      <c r="A207" s="364"/>
      <c r="B207" s="366"/>
      <c r="C207" s="350" t="s">
        <v>165</v>
      </c>
      <c r="D207" s="351"/>
      <c r="E207" s="351"/>
      <c r="F207" s="351"/>
      <c r="G207" s="352"/>
      <c r="H207" s="281"/>
      <c r="I207" s="281"/>
      <c r="J207" s="281"/>
      <c r="K207" s="281"/>
      <c r="L207" s="281"/>
      <c r="M207" s="282"/>
    </row>
    <row r="208" spans="1:13" ht="16.95" customHeight="1" x14ac:dyDescent="0.4">
      <c r="A208" s="364"/>
      <c r="B208" s="366"/>
      <c r="C208" s="350" t="s">
        <v>165</v>
      </c>
      <c r="D208" s="351"/>
      <c r="E208" s="351"/>
      <c r="F208" s="351"/>
      <c r="G208" s="352"/>
      <c r="H208" s="281"/>
      <c r="I208" s="281"/>
      <c r="J208" s="281"/>
      <c r="K208" s="281"/>
      <c r="L208" s="281"/>
      <c r="M208" s="282"/>
    </row>
    <row r="209" spans="1:13" ht="16.8" x14ac:dyDescent="0.4">
      <c r="A209" s="364"/>
      <c r="B209" s="366"/>
      <c r="C209" s="350" t="s">
        <v>165</v>
      </c>
      <c r="D209" s="351"/>
      <c r="E209" s="351"/>
      <c r="F209" s="351"/>
      <c r="G209" s="352"/>
      <c r="H209" s="281"/>
      <c r="I209" s="281"/>
      <c r="J209" s="281"/>
      <c r="K209" s="281"/>
      <c r="L209" s="281"/>
      <c r="M209" s="282"/>
    </row>
    <row r="210" spans="1:13" ht="16.8" x14ac:dyDescent="0.4">
      <c r="A210" s="364"/>
      <c r="B210" s="366"/>
      <c r="C210" s="350" t="s">
        <v>165</v>
      </c>
      <c r="D210" s="351"/>
      <c r="E210" s="351"/>
      <c r="F210" s="351"/>
      <c r="G210" s="352"/>
      <c r="H210" s="281"/>
      <c r="I210" s="281"/>
      <c r="J210" s="281"/>
      <c r="K210" s="281"/>
      <c r="L210" s="281"/>
      <c r="M210" s="282"/>
    </row>
    <row r="211" spans="1:13" ht="16.8" x14ac:dyDescent="0.4">
      <c r="A211" s="364"/>
      <c r="B211" s="366"/>
      <c r="C211" s="350" t="s">
        <v>165</v>
      </c>
      <c r="D211" s="351"/>
      <c r="E211" s="351"/>
      <c r="F211" s="351"/>
      <c r="G211" s="352"/>
      <c r="H211" s="281"/>
      <c r="I211" s="281"/>
      <c r="J211" s="281"/>
      <c r="K211" s="281"/>
      <c r="L211" s="281"/>
      <c r="M211" s="282"/>
    </row>
    <row r="212" spans="1:13" ht="16.8" x14ac:dyDescent="0.4">
      <c r="A212" s="364"/>
      <c r="B212" s="366"/>
      <c r="C212" s="350" t="s">
        <v>165</v>
      </c>
      <c r="D212" s="351"/>
      <c r="E212" s="351"/>
      <c r="F212" s="351"/>
      <c r="G212" s="352"/>
      <c r="H212" s="281"/>
      <c r="I212" s="281"/>
      <c r="J212" s="281"/>
      <c r="K212" s="281"/>
      <c r="L212" s="281"/>
      <c r="M212" s="282"/>
    </row>
    <row r="213" spans="1:13" ht="16.8" x14ac:dyDescent="0.4">
      <c r="A213" s="364"/>
      <c r="B213" s="366"/>
      <c r="C213" s="350" t="s">
        <v>165</v>
      </c>
      <c r="D213" s="351"/>
      <c r="E213" s="351"/>
      <c r="F213" s="351"/>
      <c r="G213" s="352"/>
      <c r="H213" s="281"/>
      <c r="I213" s="281"/>
      <c r="J213" s="281"/>
      <c r="K213" s="281"/>
      <c r="L213" s="281"/>
      <c r="M213" s="282"/>
    </row>
    <row r="214" spans="1:13" ht="16.8" x14ac:dyDescent="0.4">
      <c r="A214" s="364"/>
      <c r="B214" s="366"/>
      <c r="C214" s="350" t="s">
        <v>165</v>
      </c>
      <c r="D214" s="351"/>
      <c r="E214" s="351"/>
      <c r="F214" s="351"/>
      <c r="G214" s="352"/>
      <c r="H214" s="281"/>
      <c r="I214" s="281"/>
      <c r="J214" s="281"/>
      <c r="K214" s="281"/>
      <c r="L214" s="281"/>
      <c r="M214" s="282"/>
    </row>
    <row r="215" spans="1:13" ht="16.8" x14ac:dyDescent="0.4">
      <c r="A215" s="364"/>
      <c r="B215" s="366"/>
      <c r="C215" s="350" t="s">
        <v>165</v>
      </c>
      <c r="D215" s="351"/>
      <c r="E215" s="351"/>
      <c r="F215" s="351"/>
      <c r="G215" s="352"/>
      <c r="H215" s="281"/>
      <c r="I215" s="281"/>
      <c r="J215" s="281"/>
      <c r="K215" s="281"/>
      <c r="L215" s="281"/>
      <c r="M215" s="282"/>
    </row>
    <row r="216" spans="1:13" ht="16.8" x14ac:dyDescent="0.4">
      <c r="A216" s="364"/>
      <c r="B216" s="366"/>
      <c r="C216" s="350" t="s">
        <v>165</v>
      </c>
      <c r="D216" s="351"/>
      <c r="E216" s="351"/>
      <c r="F216" s="351"/>
      <c r="G216" s="352"/>
      <c r="H216" s="281"/>
      <c r="I216" s="281"/>
      <c r="J216" s="281"/>
      <c r="K216" s="281"/>
      <c r="L216" s="281"/>
      <c r="M216" s="282"/>
    </row>
    <row r="217" spans="1:13" ht="16.8" x14ac:dyDescent="0.4">
      <c r="A217" s="364"/>
      <c r="B217" s="366"/>
      <c r="C217" s="350" t="s">
        <v>165</v>
      </c>
      <c r="D217" s="351"/>
      <c r="E217" s="351"/>
      <c r="F217" s="351"/>
      <c r="G217" s="352"/>
      <c r="H217" s="281"/>
      <c r="I217" s="281"/>
      <c r="J217" s="281"/>
      <c r="K217" s="281"/>
      <c r="L217" s="281"/>
      <c r="M217" s="282"/>
    </row>
    <row r="218" spans="1:13" ht="16.8" x14ac:dyDescent="0.4">
      <c r="A218" s="365"/>
      <c r="B218" s="359"/>
      <c r="C218" s="350" t="s">
        <v>165</v>
      </c>
      <c r="D218" s="351"/>
      <c r="E218" s="351"/>
      <c r="F218" s="351"/>
      <c r="G218" s="352"/>
      <c r="H218" s="281"/>
      <c r="I218" s="281"/>
      <c r="J218" s="281"/>
      <c r="K218" s="281"/>
      <c r="L218" s="281"/>
      <c r="M218" s="282"/>
    </row>
    <row r="219" spans="1:13" ht="16.8" x14ac:dyDescent="0.4">
      <c r="A219" s="356">
        <v>4</v>
      </c>
      <c r="B219" s="358" t="s">
        <v>640</v>
      </c>
      <c r="C219" s="350" t="s">
        <v>954</v>
      </c>
      <c r="D219" s="351"/>
      <c r="E219" s="351"/>
      <c r="F219" s="351"/>
      <c r="G219" s="352"/>
      <c r="H219" s="281"/>
      <c r="I219" s="281"/>
      <c r="J219" s="281"/>
      <c r="K219" s="281"/>
      <c r="L219" s="281"/>
      <c r="M219" s="282"/>
    </row>
    <row r="220" spans="1:13" ht="16.8" x14ac:dyDescent="0.4">
      <c r="A220" s="367"/>
      <c r="B220" s="366"/>
      <c r="C220" s="350" t="s">
        <v>95</v>
      </c>
      <c r="D220" s="351"/>
      <c r="E220" s="351"/>
      <c r="F220" s="351"/>
      <c r="G220" s="352"/>
      <c r="H220" s="281"/>
      <c r="I220" s="281"/>
      <c r="J220" s="281"/>
      <c r="K220" s="281"/>
      <c r="L220" s="281"/>
      <c r="M220" s="282"/>
    </row>
    <row r="221" spans="1:13" ht="16.8" x14ac:dyDescent="0.4">
      <c r="A221" s="367"/>
      <c r="B221" s="366"/>
      <c r="C221" s="350" t="s">
        <v>889</v>
      </c>
      <c r="D221" s="351"/>
      <c r="E221" s="351"/>
      <c r="F221" s="351"/>
      <c r="G221" s="352"/>
      <c r="H221" s="281"/>
      <c r="I221" s="281"/>
      <c r="J221" s="281"/>
      <c r="K221" s="281"/>
      <c r="L221" s="281"/>
      <c r="M221" s="282"/>
    </row>
    <row r="222" spans="1:13" ht="16.8" x14ac:dyDescent="0.4">
      <c r="A222" s="367"/>
      <c r="B222" s="366"/>
      <c r="C222" s="350" t="s">
        <v>433</v>
      </c>
      <c r="D222" s="351"/>
      <c r="E222" s="351"/>
      <c r="F222" s="351"/>
      <c r="G222" s="352"/>
      <c r="H222" s="281"/>
      <c r="I222" s="281"/>
      <c r="J222" s="281"/>
      <c r="K222" s="281"/>
      <c r="L222" s="281"/>
      <c r="M222" s="282"/>
    </row>
    <row r="223" spans="1:13" ht="16.8" x14ac:dyDescent="0.4">
      <c r="A223" s="367"/>
      <c r="B223" s="366"/>
      <c r="C223" s="350" t="s">
        <v>96</v>
      </c>
      <c r="D223" s="351"/>
      <c r="E223" s="351"/>
      <c r="F223" s="351"/>
      <c r="G223" s="352"/>
      <c r="H223" s="281"/>
      <c r="I223" s="281"/>
      <c r="J223" s="281"/>
      <c r="K223" s="281"/>
      <c r="L223" s="281"/>
      <c r="M223" s="282"/>
    </row>
    <row r="224" spans="1:13" ht="16.8" x14ac:dyDescent="0.4">
      <c r="A224" s="367"/>
      <c r="B224" s="366"/>
      <c r="C224" s="350" t="s">
        <v>97</v>
      </c>
      <c r="D224" s="351"/>
      <c r="E224" s="351"/>
      <c r="F224" s="351"/>
      <c r="G224" s="352"/>
      <c r="H224" s="281"/>
      <c r="I224" s="281"/>
      <c r="J224" s="281"/>
      <c r="K224" s="281"/>
      <c r="L224" s="281"/>
      <c r="M224" s="282"/>
    </row>
    <row r="225" spans="1:13" ht="16.8" x14ac:dyDescent="0.4">
      <c r="A225" s="367"/>
      <c r="B225" s="366"/>
      <c r="C225" s="350" t="s">
        <v>98</v>
      </c>
      <c r="D225" s="351"/>
      <c r="E225" s="351"/>
      <c r="F225" s="351"/>
      <c r="G225" s="352"/>
      <c r="H225" s="281"/>
      <c r="I225" s="281"/>
      <c r="J225" s="281"/>
      <c r="K225" s="281"/>
      <c r="L225" s="281"/>
      <c r="M225" s="282"/>
    </row>
    <row r="226" spans="1:13" ht="16.8" x14ac:dyDescent="0.4">
      <c r="A226" s="367"/>
      <c r="B226" s="366"/>
      <c r="C226" s="350" t="s">
        <v>99</v>
      </c>
      <c r="D226" s="351"/>
      <c r="E226" s="351"/>
      <c r="F226" s="351"/>
      <c r="G226" s="352"/>
      <c r="H226" s="281"/>
      <c r="I226" s="281"/>
      <c r="J226" s="281"/>
      <c r="K226" s="281"/>
      <c r="L226" s="281"/>
      <c r="M226" s="282"/>
    </row>
    <row r="227" spans="1:13" ht="16.8" x14ac:dyDescent="0.4">
      <c r="A227" s="356">
        <v>5</v>
      </c>
      <c r="B227" s="358" t="s">
        <v>100</v>
      </c>
      <c r="C227" s="350" t="s">
        <v>101</v>
      </c>
      <c r="D227" s="351"/>
      <c r="E227" s="351"/>
      <c r="F227" s="351"/>
      <c r="G227" s="352"/>
      <c r="H227" s="281"/>
      <c r="I227" s="281"/>
      <c r="J227" s="281"/>
      <c r="K227" s="281"/>
      <c r="L227" s="281"/>
      <c r="M227" s="282"/>
    </row>
    <row r="228" spans="1:13" ht="16.8" x14ac:dyDescent="0.4">
      <c r="A228" s="367"/>
      <c r="B228" s="366"/>
      <c r="C228" s="350" t="s">
        <v>956</v>
      </c>
      <c r="D228" s="351"/>
      <c r="E228" s="351"/>
      <c r="F228" s="351"/>
      <c r="G228" s="352"/>
      <c r="H228" s="281"/>
      <c r="I228" s="281"/>
      <c r="J228" s="281"/>
      <c r="K228" s="281"/>
      <c r="L228" s="281"/>
      <c r="M228" s="282"/>
    </row>
    <row r="229" spans="1:13" ht="16.8" x14ac:dyDescent="0.4">
      <c r="A229" s="367"/>
      <c r="B229" s="366"/>
      <c r="C229" s="350" t="s">
        <v>102</v>
      </c>
      <c r="D229" s="351"/>
      <c r="E229" s="351"/>
      <c r="F229" s="351"/>
      <c r="G229" s="352"/>
      <c r="H229" s="281"/>
      <c r="I229" s="281"/>
      <c r="J229" s="281"/>
      <c r="K229" s="281"/>
      <c r="L229" s="281"/>
      <c r="M229" s="282"/>
    </row>
    <row r="230" spans="1:13" ht="16.8" x14ac:dyDescent="0.4">
      <c r="A230" s="367"/>
      <c r="B230" s="366"/>
      <c r="C230" s="350" t="s">
        <v>103</v>
      </c>
      <c r="D230" s="351"/>
      <c r="E230" s="351"/>
      <c r="F230" s="351"/>
      <c r="G230" s="352"/>
      <c r="H230" s="281"/>
      <c r="I230" s="281"/>
      <c r="J230" s="281"/>
      <c r="K230" s="281"/>
      <c r="L230" s="281"/>
      <c r="M230" s="282"/>
    </row>
    <row r="231" spans="1:13" ht="16.8" x14ac:dyDescent="0.4">
      <c r="A231" s="367"/>
      <c r="B231" s="366"/>
      <c r="C231" s="350" t="s">
        <v>104</v>
      </c>
      <c r="D231" s="351"/>
      <c r="E231" s="351"/>
      <c r="F231" s="351"/>
      <c r="G231" s="352"/>
      <c r="H231" s="281"/>
      <c r="I231" s="281"/>
      <c r="J231" s="281"/>
      <c r="K231" s="281"/>
      <c r="L231" s="281"/>
      <c r="M231" s="282"/>
    </row>
    <row r="232" spans="1:13" ht="16.8" x14ac:dyDescent="0.4">
      <c r="A232" s="367"/>
      <c r="B232" s="366"/>
      <c r="C232" s="350" t="s">
        <v>105</v>
      </c>
      <c r="D232" s="351"/>
      <c r="E232" s="351"/>
      <c r="F232" s="351"/>
      <c r="G232" s="352"/>
      <c r="H232" s="281"/>
      <c r="I232" s="281"/>
      <c r="J232" s="281"/>
      <c r="K232" s="281"/>
      <c r="L232" s="281"/>
      <c r="M232" s="282"/>
    </row>
    <row r="233" spans="1:13" ht="16.8" x14ac:dyDescent="0.4">
      <c r="A233" s="367"/>
      <c r="B233" s="366"/>
      <c r="C233" s="350" t="s">
        <v>434</v>
      </c>
      <c r="D233" s="351"/>
      <c r="E233" s="351"/>
      <c r="F233" s="351"/>
      <c r="G233" s="352"/>
      <c r="H233" s="281"/>
      <c r="I233" s="281"/>
      <c r="J233" s="281"/>
      <c r="K233" s="281"/>
      <c r="L233" s="281"/>
      <c r="M233" s="282"/>
    </row>
    <row r="234" spans="1:13" ht="16.8" x14ac:dyDescent="0.4">
      <c r="A234" s="367"/>
      <c r="B234" s="366"/>
      <c r="C234" s="350" t="s">
        <v>106</v>
      </c>
      <c r="D234" s="351"/>
      <c r="E234" s="351"/>
      <c r="F234" s="351"/>
      <c r="G234" s="352"/>
      <c r="H234" s="281"/>
      <c r="I234" s="281"/>
      <c r="J234" s="281"/>
      <c r="K234" s="281"/>
      <c r="L234" s="281"/>
      <c r="M234" s="282"/>
    </row>
    <row r="235" spans="1:13" ht="16.8" x14ac:dyDescent="0.4">
      <c r="A235" s="357"/>
      <c r="B235" s="359"/>
      <c r="C235" s="350" t="s">
        <v>107</v>
      </c>
      <c r="D235" s="351"/>
      <c r="E235" s="351"/>
      <c r="F235" s="351"/>
      <c r="G235" s="352"/>
      <c r="H235" s="281"/>
      <c r="I235" s="281"/>
      <c r="J235" s="281"/>
      <c r="K235" s="281"/>
      <c r="L235" s="281"/>
      <c r="M235" s="282"/>
    </row>
    <row r="236" spans="1:13" ht="16.95" customHeight="1" x14ac:dyDescent="0.4">
      <c r="A236" s="363">
        <v>6</v>
      </c>
      <c r="B236" s="358" t="s">
        <v>108</v>
      </c>
      <c r="C236" s="350" t="s">
        <v>165</v>
      </c>
      <c r="D236" s="351"/>
      <c r="E236" s="351"/>
      <c r="F236" s="351"/>
      <c r="G236" s="352"/>
      <c r="H236" s="281"/>
      <c r="I236" s="281"/>
      <c r="J236" s="281"/>
      <c r="K236" s="281"/>
      <c r="L236" s="281"/>
      <c r="M236" s="282"/>
    </row>
    <row r="237" spans="1:13" ht="16.95" customHeight="1" x14ac:dyDescent="0.4">
      <c r="A237" s="364"/>
      <c r="B237" s="366"/>
      <c r="C237" s="350" t="s">
        <v>165</v>
      </c>
      <c r="D237" s="351"/>
      <c r="E237" s="351"/>
      <c r="F237" s="351"/>
      <c r="G237" s="352"/>
      <c r="H237" s="281"/>
      <c r="I237" s="281"/>
      <c r="J237" s="281"/>
      <c r="K237" s="281"/>
      <c r="L237" s="281"/>
      <c r="M237" s="282"/>
    </row>
    <row r="238" spans="1:13" ht="16.95" customHeight="1" x14ac:dyDescent="0.4">
      <c r="A238" s="364"/>
      <c r="B238" s="366"/>
      <c r="C238" s="350" t="s">
        <v>165</v>
      </c>
      <c r="D238" s="351"/>
      <c r="E238" s="351"/>
      <c r="F238" s="351"/>
      <c r="G238" s="352"/>
      <c r="H238" s="281"/>
      <c r="I238" s="281"/>
      <c r="J238" s="281"/>
      <c r="K238" s="281"/>
      <c r="L238" s="281"/>
      <c r="M238" s="282"/>
    </row>
    <row r="239" spans="1:13" ht="16.95" customHeight="1" x14ac:dyDescent="0.4">
      <c r="A239" s="364"/>
      <c r="B239" s="366"/>
      <c r="C239" s="350" t="s">
        <v>165</v>
      </c>
      <c r="D239" s="351"/>
      <c r="E239" s="351"/>
      <c r="F239" s="351"/>
      <c r="G239" s="352"/>
      <c r="H239" s="281"/>
      <c r="I239" s="281"/>
      <c r="J239" s="281"/>
      <c r="K239" s="281"/>
      <c r="L239" s="281"/>
      <c r="M239" s="282"/>
    </row>
    <row r="240" spans="1:13" ht="16.95" customHeight="1" x14ac:dyDescent="0.4">
      <c r="A240" s="364"/>
      <c r="B240" s="366"/>
      <c r="C240" s="350" t="s">
        <v>165</v>
      </c>
      <c r="D240" s="351"/>
      <c r="E240" s="351"/>
      <c r="F240" s="351"/>
      <c r="G240" s="352"/>
      <c r="H240" s="281"/>
      <c r="I240" s="281"/>
      <c r="J240" s="281"/>
      <c r="K240" s="281"/>
      <c r="L240" s="281"/>
      <c r="M240" s="282"/>
    </row>
    <row r="241" spans="1:13" ht="16.8" x14ac:dyDescent="0.4">
      <c r="A241" s="364"/>
      <c r="B241" s="366"/>
      <c r="C241" s="350" t="s">
        <v>165</v>
      </c>
      <c r="D241" s="351"/>
      <c r="E241" s="351"/>
      <c r="F241" s="351"/>
      <c r="G241" s="352"/>
      <c r="H241" s="281"/>
      <c r="I241" s="281"/>
      <c r="J241" s="281"/>
      <c r="K241" s="281"/>
      <c r="L241" s="281"/>
      <c r="M241" s="282"/>
    </row>
    <row r="242" spans="1:13" ht="16.8" x14ac:dyDescent="0.4">
      <c r="A242" s="364"/>
      <c r="B242" s="366"/>
      <c r="C242" s="350" t="s">
        <v>165</v>
      </c>
      <c r="D242" s="351"/>
      <c r="E242" s="351"/>
      <c r="F242" s="351"/>
      <c r="G242" s="352"/>
      <c r="H242" s="281"/>
      <c r="I242" s="281"/>
      <c r="J242" s="281"/>
      <c r="K242" s="281"/>
      <c r="L242" s="281"/>
      <c r="M242" s="282"/>
    </row>
    <row r="243" spans="1:13" ht="16.8" x14ac:dyDescent="0.4">
      <c r="A243" s="364"/>
      <c r="B243" s="366"/>
      <c r="C243" s="350" t="s">
        <v>165</v>
      </c>
      <c r="D243" s="351"/>
      <c r="E243" s="351"/>
      <c r="F243" s="351"/>
      <c r="G243" s="352"/>
      <c r="H243" s="281"/>
      <c r="I243" s="281"/>
      <c r="J243" s="281"/>
      <c r="K243" s="281"/>
      <c r="L243" s="281"/>
      <c r="M243" s="282"/>
    </row>
    <row r="244" spans="1:13" ht="16.8" x14ac:dyDescent="0.4">
      <c r="A244" s="364"/>
      <c r="B244" s="366"/>
      <c r="C244" s="350" t="s">
        <v>165</v>
      </c>
      <c r="D244" s="351"/>
      <c r="E244" s="351"/>
      <c r="F244" s="351"/>
      <c r="G244" s="352"/>
      <c r="H244" s="281"/>
      <c r="I244" s="281"/>
      <c r="J244" s="281"/>
      <c r="K244" s="281"/>
      <c r="L244" s="281"/>
      <c r="M244" s="282"/>
    </row>
    <row r="245" spans="1:13" ht="16.8" x14ac:dyDescent="0.4">
      <c r="A245" s="364"/>
      <c r="B245" s="366"/>
      <c r="C245" s="350" t="s">
        <v>165</v>
      </c>
      <c r="D245" s="351"/>
      <c r="E245" s="351"/>
      <c r="F245" s="351"/>
      <c r="G245" s="352"/>
      <c r="H245" s="281"/>
      <c r="I245" s="281"/>
      <c r="J245" s="281"/>
      <c r="K245" s="281"/>
      <c r="L245" s="281"/>
      <c r="M245" s="282"/>
    </row>
    <row r="246" spans="1:13" ht="16.8" x14ac:dyDescent="0.4">
      <c r="A246" s="364"/>
      <c r="B246" s="366"/>
      <c r="C246" s="350" t="s">
        <v>165</v>
      </c>
      <c r="D246" s="351"/>
      <c r="E246" s="351"/>
      <c r="F246" s="351"/>
      <c r="G246" s="352"/>
      <c r="H246" s="281"/>
      <c r="I246" s="281"/>
      <c r="J246" s="281"/>
      <c r="K246" s="281"/>
      <c r="L246" s="281"/>
      <c r="M246" s="282"/>
    </row>
    <row r="247" spans="1:13" ht="16.8" x14ac:dyDescent="0.4">
      <c r="A247" s="364"/>
      <c r="B247" s="366"/>
      <c r="C247" s="350" t="s">
        <v>165</v>
      </c>
      <c r="D247" s="351"/>
      <c r="E247" s="351"/>
      <c r="F247" s="351"/>
      <c r="G247" s="352"/>
      <c r="H247" s="281"/>
      <c r="I247" s="281"/>
      <c r="J247" s="281"/>
      <c r="K247" s="281"/>
      <c r="L247" s="281"/>
      <c r="M247" s="282"/>
    </row>
    <row r="248" spans="1:13" ht="16.8" x14ac:dyDescent="0.4">
      <c r="A248" s="364"/>
      <c r="B248" s="366"/>
      <c r="C248" s="350" t="s">
        <v>165</v>
      </c>
      <c r="D248" s="351"/>
      <c r="E248" s="351"/>
      <c r="F248" s="351"/>
      <c r="G248" s="352"/>
      <c r="H248" s="281"/>
      <c r="I248" s="281"/>
      <c r="J248" s="281"/>
      <c r="K248" s="281"/>
      <c r="L248" s="281"/>
      <c r="M248" s="282"/>
    </row>
    <row r="249" spans="1:13" ht="16.8" x14ac:dyDescent="0.4">
      <c r="A249" s="364"/>
      <c r="B249" s="366"/>
      <c r="C249" s="350" t="s">
        <v>165</v>
      </c>
      <c r="D249" s="351"/>
      <c r="E249" s="351"/>
      <c r="F249" s="351"/>
      <c r="G249" s="352"/>
      <c r="H249" s="281"/>
      <c r="I249" s="281"/>
      <c r="J249" s="281"/>
      <c r="K249" s="281"/>
      <c r="L249" s="281"/>
      <c r="M249" s="282"/>
    </row>
    <row r="250" spans="1:13" ht="16.8" x14ac:dyDescent="0.4">
      <c r="A250" s="365"/>
      <c r="B250" s="359"/>
      <c r="C250" s="350" t="s">
        <v>165</v>
      </c>
      <c r="D250" s="351"/>
      <c r="E250" s="351"/>
      <c r="F250" s="351"/>
      <c r="G250" s="352"/>
      <c r="H250" s="281"/>
      <c r="I250" s="281"/>
      <c r="J250" s="281"/>
      <c r="K250" s="281"/>
      <c r="L250" s="281"/>
      <c r="M250" s="282"/>
    </row>
    <row r="251" spans="1:13" ht="16.8" x14ac:dyDescent="0.4">
      <c r="A251" s="356">
        <v>7</v>
      </c>
      <c r="B251" s="358" t="s">
        <v>435</v>
      </c>
      <c r="C251" s="350" t="s">
        <v>109</v>
      </c>
      <c r="D251" s="351"/>
      <c r="E251" s="351"/>
      <c r="F251" s="351"/>
      <c r="G251" s="352"/>
      <c r="H251" s="281"/>
      <c r="I251" s="281"/>
      <c r="J251" s="281"/>
      <c r="K251" s="281"/>
      <c r="L251" s="281"/>
      <c r="M251" s="282"/>
    </row>
    <row r="252" spans="1:13" ht="16.8" x14ac:dyDescent="0.4">
      <c r="A252" s="367"/>
      <c r="B252" s="366"/>
      <c r="C252" s="350" t="s">
        <v>110</v>
      </c>
      <c r="D252" s="351"/>
      <c r="E252" s="351"/>
      <c r="F252" s="351"/>
      <c r="G252" s="352"/>
      <c r="H252" s="281"/>
      <c r="I252" s="281"/>
      <c r="J252" s="281"/>
      <c r="K252" s="281"/>
      <c r="L252" s="281"/>
      <c r="M252" s="282"/>
    </row>
    <row r="253" spans="1:13" ht="17.399999999999999" thickBot="1" x14ac:dyDescent="0.45">
      <c r="A253" s="368"/>
      <c r="B253" s="369"/>
      <c r="C253" s="370" t="s">
        <v>111</v>
      </c>
      <c r="D253" s="371"/>
      <c r="E253" s="371"/>
      <c r="F253" s="371"/>
      <c r="G253" s="372"/>
      <c r="H253" s="373"/>
      <c r="I253" s="374"/>
      <c r="J253" s="374"/>
      <c r="K253" s="374"/>
      <c r="L253" s="374"/>
      <c r="M253" s="375"/>
    </row>
    <row r="254" spans="1:13" ht="8.4" customHeight="1" x14ac:dyDescent="0.4">
      <c r="A254" s="21"/>
      <c r="B254" s="24"/>
      <c r="C254" s="24"/>
      <c r="D254" s="24"/>
      <c r="E254" s="24"/>
      <c r="F254" s="24"/>
      <c r="G254" s="24"/>
      <c r="H254" s="24"/>
      <c r="I254" s="24"/>
      <c r="J254" s="24"/>
      <c r="K254" s="24"/>
      <c r="L254" s="24"/>
      <c r="M254" s="24"/>
    </row>
    <row r="255" spans="1:13" ht="16.8" thickBot="1" x14ac:dyDescent="0.45">
      <c r="A255" s="22">
        <v>11</v>
      </c>
      <c r="B255" s="144" t="s">
        <v>112</v>
      </c>
      <c r="C255" s="144"/>
      <c r="D255" s="144"/>
      <c r="E255" s="144"/>
      <c r="F255" s="144"/>
      <c r="G255" s="144"/>
      <c r="H255" s="144"/>
      <c r="I255" s="144"/>
      <c r="J255" s="144"/>
      <c r="K255" s="144"/>
      <c r="L255" s="144"/>
      <c r="M255" s="144"/>
    </row>
    <row r="256" spans="1:13" ht="16.2" x14ac:dyDescent="0.4">
      <c r="A256" s="142" t="s">
        <v>7</v>
      </c>
      <c r="B256" s="165" t="s">
        <v>91</v>
      </c>
      <c r="C256" s="353" t="s">
        <v>113</v>
      </c>
      <c r="D256" s="354"/>
      <c r="E256" s="354"/>
      <c r="F256" s="354"/>
      <c r="G256" s="355"/>
      <c r="H256" s="275" t="s">
        <v>1017</v>
      </c>
      <c r="I256" s="275"/>
      <c r="J256" s="275"/>
      <c r="K256" s="275"/>
      <c r="L256" s="275"/>
      <c r="M256" s="276"/>
    </row>
    <row r="257" spans="1:13" ht="17.399999999999999" thickBot="1" x14ac:dyDescent="0.45">
      <c r="A257" s="20">
        <v>1</v>
      </c>
      <c r="B257" s="167"/>
      <c r="C257" s="370"/>
      <c r="D257" s="371"/>
      <c r="E257" s="371"/>
      <c r="F257" s="371"/>
      <c r="G257" s="372"/>
      <c r="H257" s="270"/>
      <c r="I257" s="270"/>
      <c r="J257" s="270"/>
      <c r="K257" s="270"/>
      <c r="L257" s="270"/>
      <c r="M257" s="271"/>
    </row>
    <row r="258" spans="1:13" ht="9.6" customHeight="1" x14ac:dyDescent="0.4">
      <c r="A258" s="21"/>
      <c r="B258" s="25"/>
      <c r="C258" s="16"/>
      <c r="D258" s="16"/>
      <c r="E258" s="16"/>
      <c r="F258" s="16"/>
      <c r="G258" s="16"/>
      <c r="H258" s="16"/>
      <c r="I258" s="16"/>
      <c r="J258" s="16"/>
      <c r="K258" s="16"/>
      <c r="L258" s="16"/>
      <c r="M258" s="16"/>
    </row>
    <row r="259" spans="1:13" ht="16.8" thickBot="1" x14ac:dyDescent="0.45">
      <c r="A259" s="22">
        <v>12</v>
      </c>
      <c r="B259" s="144" t="s">
        <v>657</v>
      </c>
      <c r="C259" s="144"/>
      <c r="D259" s="144"/>
      <c r="E259" s="144"/>
      <c r="F259" s="144"/>
      <c r="G259" s="144"/>
      <c r="H259" s="144"/>
      <c r="I259" s="144"/>
      <c r="J259" s="144"/>
      <c r="K259" s="144"/>
      <c r="L259" s="144"/>
      <c r="M259" s="144"/>
    </row>
    <row r="260" spans="1:13" ht="16.2" x14ac:dyDescent="0.4">
      <c r="A260" s="137" t="s">
        <v>7</v>
      </c>
      <c r="B260" s="163" t="s">
        <v>114</v>
      </c>
      <c r="C260" s="275" t="s">
        <v>115</v>
      </c>
      <c r="D260" s="275"/>
      <c r="E260" s="275" t="s">
        <v>116</v>
      </c>
      <c r="F260" s="275"/>
      <c r="G260" s="275"/>
      <c r="H260" s="275"/>
      <c r="I260" s="275"/>
      <c r="J260" s="275"/>
      <c r="K260" s="275"/>
      <c r="L260" s="275"/>
      <c r="M260" s="276"/>
    </row>
    <row r="261" spans="1:13" ht="16.8" x14ac:dyDescent="0.4">
      <c r="A261" s="129">
        <v>1</v>
      </c>
      <c r="B261" s="166" t="s">
        <v>978</v>
      </c>
      <c r="C261" s="281"/>
      <c r="D261" s="281"/>
      <c r="E261" s="378" t="s">
        <v>117</v>
      </c>
      <c r="F261" s="378"/>
      <c r="G261" s="378"/>
      <c r="H261" s="378"/>
      <c r="I261" s="378"/>
      <c r="J261" s="378"/>
      <c r="K261" s="378"/>
      <c r="L261" s="378"/>
      <c r="M261" s="379"/>
    </row>
    <row r="262" spans="1:13" ht="16.8" x14ac:dyDescent="0.4">
      <c r="A262" s="129">
        <v>2</v>
      </c>
      <c r="B262" s="166" t="s">
        <v>740</v>
      </c>
      <c r="C262" s="281"/>
      <c r="D262" s="281"/>
      <c r="E262" s="378" t="s">
        <v>118</v>
      </c>
      <c r="F262" s="378"/>
      <c r="G262" s="378"/>
      <c r="H262" s="378"/>
      <c r="I262" s="378"/>
      <c r="J262" s="378"/>
      <c r="K262" s="378"/>
      <c r="L262" s="378"/>
      <c r="M262" s="379"/>
    </row>
    <row r="263" spans="1:13" ht="16.8" x14ac:dyDescent="0.4">
      <c r="A263" s="129">
        <v>3</v>
      </c>
      <c r="B263" s="166" t="s">
        <v>119</v>
      </c>
      <c r="C263" s="281"/>
      <c r="D263" s="281"/>
      <c r="E263" s="378" t="s">
        <v>120</v>
      </c>
      <c r="F263" s="378"/>
      <c r="G263" s="378"/>
      <c r="H263" s="378"/>
      <c r="I263" s="378"/>
      <c r="J263" s="378"/>
      <c r="K263" s="378"/>
      <c r="L263" s="378"/>
      <c r="M263" s="379"/>
    </row>
    <row r="264" spans="1:13" ht="16.8" x14ac:dyDescent="0.4">
      <c r="A264" s="129">
        <v>4</v>
      </c>
      <c r="B264" s="166" t="s">
        <v>121</v>
      </c>
      <c r="C264" s="281"/>
      <c r="D264" s="281"/>
      <c r="E264" s="376" t="s">
        <v>1020</v>
      </c>
      <c r="F264" s="376"/>
      <c r="G264" s="376"/>
      <c r="H264" s="376"/>
      <c r="I264" s="376"/>
      <c r="J264" s="376"/>
      <c r="K264" s="376"/>
      <c r="L264" s="376"/>
      <c r="M264" s="377"/>
    </row>
    <row r="265" spans="1:13" ht="16.8" x14ac:dyDescent="0.4">
      <c r="A265" s="129">
        <v>5</v>
      </c>
      <c r="B265" s="166" t="s">
        <v>436</v>
      </c>
      <c r="C265" s="281"/>
      <c r="D265" s="281"/>
      <c r="E265" s="378" t="s">
        <v>957</v>
      </c>
      <c r="F265" s="378"/>
      <c r="G265" s="378"/>
      <c r="H265" s="378"/>
      <c r="I265" s="378"/>
      <c r="J265" s="378"/>
      <c r="K265" s="378"/>
      <c r="L265" s="378"/>
      <c r="M265" s="379"/>
    </row>
    <row r="266" spans="1:13" ht="16.8" x14ac:dyDescent="0.4">
      <c r="A266" s="129">
        <v>6</v>
      </c>
      <c r="B266" s="166" t="s">
        <v>736</v>
      </c>
      <c r="C266" s="281"/>
      <c r="D266" s="281"/>
      <c r="E266" s="378" t="s">
        <v>437</v>
      </c>
      <c r="F266" s="378"/>
      <c r="G266" s="378"/>
      <c r="H266" s="378"/>
      <c r="I266" s="378"/>
      <c r="J266" s="378"/>
      <c r="K266" s="378"/>
      <c r="L266" s="378"/>
      <c r="M266" s="379"/>
    </row>
    <row r="267" spans="1:13" ht="16.8" x14ac:dyDescent="0.4">
      <c r="A267" s="129">
        <v>7</v>
      </c>
      <c r="B267" s="166" t="s">
        <v>438</v>
      </c>
      <c r="C267" s="281"/>
      <c r="D267" s="281"/>
      <c r="E267" s="378" t="s">
        <v>122</v>
      </c>
      <c r="F267" s="378"/>
      <c r="G267" s="378"/>
      <c r="H267" s="378"/>
      <c r="I267" s="378"/>
      <c r="J267" s="378"/>
      <c r="K267" s="378"/>
      <c r="L267" s="378"/>
      <c r="M267" s="379"/>
    </row>
    <row r="268" spans="1:13" ht="16.8" x14ac:dyDescent="0.4">
      <c r="A268" s="129">
        <v>8</v>
      </c>
      <c r="B268" s="166" t="s">
        <v>123</v>
      </c>
      <c r="C268" s="281"/>
      <c r="D268" s="281"/>
      <c r="E268" s="378" t="s">
        <v>124</v>
      </c>
      <c r="F268" s="378"/>
      <c r="G268" s="378"/>
      <c r="H268" s="378"/>
      <c r="I268" s="378"/>
      <c r="J268" s="378"/>
      <c r="K268" s="378"/>
      <c r="L268" s="378"/>
      <c r="M268" s="379"/>
    </row>
    <row r="269" spans="1:13" ht="16.8" x14ac:dyDescent="0.4">
      <c r="A269" s="129">
        <v>9</v>
      </c>
      <c r="B269" s="166" t="s">
        <v>125</v>
      </c>
      <c r="C269" s="281"/>
      <c r="D269" s="281"/>
      <c r="E269" s="378" t="s">
        <v>124</v>
      </c>
      <c r="F269" s="378"/>
      <c r="G269" s="378"/>
      <c r="H269" s="378"/>
      <c r="I269" s="378"/>
      <c r="J269" s="378"/>
      <c r="K269" s="378"/>
      <c r="L269" s="378"/>
      <c r="M269" s="379"/>
    </row>
    <row r="270" spans="1:13" ht="16.8" x14ac:dyDescent="0.4">
      <c r="A270" s="129">
        <v>10</v>
      </c>
      <c r="B270" s="166" t="s">
        <v>439</v>
      </c>
      <c r="C270" s="281"/>
      <c r="D270" s="281"/>
      <c r="E270" s="378" t="s">
        <v>979</v>
      </c>
      <c r="F270" s="378"/>
      <c r="G270" s="378"/>
      <c r="H270" s="378"/>
      <c r="I270" s="378"/>
      <c r="J270" s="378"/>
      <c r="K270" s="378"/>
      <c r="L270" s="378"/>
      <c r="M270" s="379"/>
    </row>
    <row r="271" spans="1:13" ht="16.8" x14ac:dyDescent="0.4">
      <c r="A271" s="129">
        <v>11</v>
      </c>
      <c r="B271" s="166" t="s">
        <v>51</v>
      </c>
      <c r="C271" s="281"/>
      <c r="D271" s="281"/>
      <c r="E271" s="378" t="s">
        <v>126</v>
      </c>
      <c r="F271" s="378"/>
      <c r="G271" s="378"/>
      <c r="H271" s="378"/>
      <c r="I271" s="378"/>
      <c r="J271" s="378"/>
      <c r="K271" s="378"/>
      <c r="L271" s="378"/>
      <c r="M271" s="379"/>
    </row>
    <row r="272" spans="1:13" ht="16.8" x14ac:dyDescent="0.4">
      <c r="A272" s="129">
        <v>12</v>
      </c>
      <c r="B272" s="166" t="s">
        <v>127</v>
      </c>
      <c r="C272" s="281"/>
      <c r="D272" s="281"/>
      <c r="E272" s="378" t="s">
        <v>128</v>
      </c>
      <c r="F272" s="378"/>
      <c r="G272" s="378"/>
      <c r="H272" s="378"/>
      <c r="I272" s="378"/>
      <c r="J272" s="378"/>
      <c r="K272" s="378"/>
      <c r="L272" s="378"/>
      <c r="M272" s="379"/>
    </row>
    <row r="273" spans="1:13" ht="16.8" x14ac:dyDescent="0.4">
      <c r="A273" s="129">
        <v>13</v>
      </c>
      <c r="B273" s="166" t="s">
        <v>129</v>
      </c>
      <c r="C273" s="281"/>
      <c r="D273" s="281"/>
      <c r="E273" s="378" t="s">
        <v>130</v>
      </c>
      <c r="F273" s="378"/>
      <c r="G273" s="378"/>
      <c r="H273" s="378"/>
      <c r="I273" s="378"/>
      <c r="J273" s="378"/>
      <c r="K273" s="378"/>
      <c r="L273" s="378"/>
      <c r="M273" s="379"/>
    </row>
    <row r="274" spans="1:13" ht="16.8" x14ac:dyDescent="0.4">
      <c r="A274" s="129">
        <v>14</v>
      </c>
      <c r="B274" s="166" t="s">
        <v>131</v>
      </c>
      <c r="C274" s="281"/>
      <c r="D274" s="281"/>
      <c r="E274" s="378" t="s">
        <v>124</v>
      </c>
      <c r="F274" s="378"/>
      <c r="G274" s="378"/>
      <c r="H274" s="378"/>
      <c r="I274" s="378"/>
      <c r="J274" s="378"/>
      <c r="K274" s="378"/>
      <c r="L274" s="378"/>
      <c r="M274" s="379"/>
    </row>
    <row r="275" spans="1:13" ht="16.8" x14ac:dyDescent="0.4">
      <c r="A275" s="129">
        <v>15</v>
      </c>
      <c r="B275" s="166" t="s">
        <v>440</v>
      </c>
      <c r="C275" s="281"/>
      <c r="D275" s="281"/>
      <c r="E275" s="378" t="s">
        <v>132</v>
      </c>
      <c r="F275" s="378"/>
      <c r="G275" s="378"/>
      <c r="H275" s="378"/>
      <c r="I275" s="378"/>
      <c r="J275" s="378"/>
      <c r="K275" s="378"/>
      <c r="L275" s="378"/>
      <c r="M275" s="379"/>
    </row>
    <row r="276" spans="1:13" ht="16.8" x14ac:dyDescent="0.4">
      <c r="A276" s="129">
        <v>16</v>
      </c>
      <c r="B276" s="166" t="s">
        <v>641</v>
      </c>
      <c r="C276" s="281"/>
      <c r="D276" s="281"/>
      <c r="E276" s="378" t="s">
        <v>133</v>
      </c>
      <c r="F276" s="378"/>
      <c r="G276" s="378"/>
      <c r="H276" s="378"/>
      <c r="I276" s="378"/>
      <c r="J276" s="378"/>
      <c r="K276" s="378"/>
      <c r="L276" s="378"/>
      <c r="M276" s="379"/>
    </row>
    <row r="277" spans="1:13" ht="16.8" x14ac:dyDescent="0.4">
      <c r="A277" s="129">
        <v>17</v>
      </c>
      <c r="B277" s="166" t="s">
        <v>134</v>
      </c>
      <c r="C277" s="281"/>
      <c r="D277" s="281"/>
      <c r="E277" s="378" t="s">
        <v>135</v>
      </c>
      <c r="F277" s="378"/>
      <c r="G277" s="378"/>
      <c r="H277" s="378"/>
      <c r="I277" s="378"/>
      <c r="J277" s="378"/>
      <c r="K277" s="378"/>
      <c r="L277" s="378"/>
      <c r="M277" s="379"/>
    </row>
    <row r="278" spans="1:13" ht="16.8" x14ac:dyDescent="0.4">
      <c r="A278" s="129">
        <v>18</v>
      </c>
      <c r="B278" s="166" t="s">
        <v>136</v>
      </c>
      <c r="C278" s="281"/>
      <c r="D278" s="281"/>
      <c r="E278" s="378" t="s">
        <v>958</v>
      </c>
      <c r="F278" s="378"/>
      <c r="G278" s="378"/>
      <c r="H278" s="378"/>
      <c r="I278" s="378"/>
      <c r="J278" s="378"/>
      <c r="K278" s="378"/>
      <c r="L278" s="378"/>
      <c r="M278" s="379"/>
    </row>
    <row r="279" spans="1:13" ht="16.8" x14ac:dyDescent="0.4">
      <c r="A279" s="129">
        <v>19</v>
      </c>
      <c r="B279" s="166" t="s">
        <v>137</v>
      </c>
      <c r="C279" s="281"/>
      <c r="D279" s="281"/>
      <c r="E279" s="378" t="s">
        <v>138</v>
      </c>
      <c r="F279" s="378"/>
      <c r="G279" s="378"/>
      <c r="H279" s="378"/>
      <c r="I279" s="378"/>
      <c r="J279" s="378"/>
      <c r="K279" s="378"/>
      <c r="L279" s="378"/>
      <c r="M279" s="379"/>
    </row>
    <row r="280" spans="1:13" ht="16.8" x14ac:dyDescent="0.4">
      <c r="A280" s="129">
        <v>20</v>
      </c>
      <c r="B280" s="166" t="s">
        <v>139</v>
      </c>
      <c r="C280" s="281"/>
      <c r="D280" s="281"/>
      <c r="E280" s="378" t="s">
        <v>140</v>
      </c>
      <c r="F280" s="378"/>
      <c r="G280" s="378"/>
      <c r="H280" s="378"/>
      <c r="I280" s="378"/>
      <c r="J280" s="378"/>
      <c r="K280" s="378"/>
      <c r="L280" s="378"/>
      <c r="M280" s="379"/>
    </row>
    <row r="281" spans="1:13" ht="16.8" x14ac:dyDescent="0.4">
      <c r="A281" s="129">
        <v>21</v>
      </c>
      <c r="B281" s="166" t="s">
        <v>141</v>
      </c>
      <c r="C281" s="281"/>
      <c r="D281" s="281"/>
      <c r="E281" s="378" t="s">
        <v>959</v>
      </c>
      <c r="F281" s="378"/>
      <c r="G281" s="378"/>
      <c r="H281" s="378"/>
      <c r="I281" s="378"/>
      <c r="J281" s="378"/>
      <c r="K281" s="378"/>
      <c r="L281" s="378"/>
      <c r="M281" s="379"/>
    </row>
    <row r="282" spans="1:13" ht="16.8" x14ac:dyDescent="0.4">
      <c r="A282" s="129">
        <v>22</v>
      </c>
      <c r="B282" s="166" t="s">
        <v>1019</v>
      </c>
      <c r="C282" s="281"/>
      <c r="D282" s="281"/>
      <c r="E282" s="378" t="s">
        <v>142</v>
      </c>
      <c r="F282" s="378"/>
      <c r="G282" s="378"/>
      <c r="H282" s="378"/>
      <c r="I282" s="378"/>
      <c r="J282" s="378"/>
      <c r="K282" s="378"/>
      <c r="L282" s="378"/>
      <c r="M282" s="379"/>
    </row>
    <row r="283" spans="1:13" ht="16.8" x14ac:dyDescent="0.4">
      <c r="A283" s="129">
        <v>23</v>
      </c>
      <c r="B283" s="166" t="s">
        <v>441</v>
      </c>
      <c r="C283" s="281"/>
      <c r="D283" s="281"/>
      <c r="E283" s="378" t="s">
        <v>1018</v>
      </c>
      <c r="F283" s="378"/>
      <c r="G283" s="378"/>
      <c r="H283" s="378"/>
      <c r="I283" s="378"/>
      <c r="J283" s="378"/>
      <c r="K283" s="378"/>
      <c r="L283" s="378"/>
      <c r="M283" s="379"/>
    </row>
    <row r="284" spans="1:13" ht="16.8" x14ac:dyDescent="0.4">
      <c r="A284" s="129">
        <v>24</v>
      </c>
      <c r="B284" s="166" t="s">
        <v>143</v>
      </c>
      <c r="C284" s="281"/>
      <c r="D284" s="281"/>
      <c r="E284" s="378" t="s">
        <v>144</v>
      </c>
      <c r="F284" s="378"/>
      <c r="G284" s="378"/>
      <c r="H284" s="378"/>
      <c r="I284" s="378"/>
      <c r="J284" s="378"/>
      <c r="K284" s="378"/>
      <c r="L284" s="378"/>
      <c r="M284" s="379"/>
    </row>
    <row r="285" spans="1:13" ht="16.8" x14ac:dyDescent="0.4">
      <c r="A285" s="129">
        <v>25</v>
      </c>
      <c r="B285" s="166" t="s">
        <v>145</v>
      </c>
      <c r="C285" s="281"/>
      <c r="D285" s="281"/>
      <c r="E285" s="378" t="s">
        <v>1021</v>
      </c>
      <c r="F285" s="378"/>
      <c r="G285" s="378"/>
      <c r="H285" s="378"/>
      <c r="I285" s="378"/>
      <c r="J285" s="378"/>
      <c r="K285" s="378"/>
      <c r="L285" s="378"/>
      <c r="M285" s="379"/>
    </row>
    <row r="286" spans="1:13" ht="16.8" x14ac:dyDescent="0.4">
      <c r="A286" s="129">
        <v>26</v>
      </c>
      <c r="B286" s="166" t="s">
        <v>121</v>
      </c>
      <c r="C286" s="281"/>
      <c r="D286" s="281"/>
      <c r="E286" s="378" t="s">
        <v>1021</v>
      </c>
      <c r="F286" s="378"/>
      <c r="G286" s="378"/>
      <c r="H286" s="378"/>
      <c r="I286" s="378"/>
      <c r="J286" s="378"/>
      <c r="K286" s="378"/>
      <c r="L286" s="378"/>
      <c r="M286" s="379"/>
    </row>
    <row r="287" spans="1:13" ht="16.8" x14ac:dyDescent="0.4">
      <c r="A287" s="129">
        <v>27</v>
      </c>
      <c r="B287" s="166" t="s">
        <v>960</v>
      </c>
      <c r="C287" s="281"/>
      <c r="D287" s="281"/>
      <c r="E287" s="376" t="s">
        <v>1022</v>
      </c>
      <c r="F287" s="376"/>
      <c r="G287" s="376"/>
      <c r="H287" s="376"/>
      <c r="I287" s="376"/>
      <c r="J287" s="376"/>
      <c r="K287" s="376"/>
      <c r="L287" s="376"/>
      <c r="M287" s="377"/>
    </row>
    <row r="288" spans="1:13" ht="16.8" x14ac:dyDescent="0.55000000000000004">
      <c r="A288" s="129">
        <v>28</v>
      </c>
      <c r="B288" s="26" t="s">
        <v>146</v>
      </c>
      <c r="C288" s="281"/>
      <c r="D288" s="281"/>
      <c r="E288" s="268" t="s">
        <v>980</v>
      </c>
      <c r="F288" s="268"/>
      <c r="G288" s="268"/>
      <c r="H288" s="268"/>
      <c r="I288" s="268"/>
      <c r="J288" s="268"/>
      <c r="K288" s="268"/>
      <c r="L288" s="268"/>
      <c r="M288" s="269"/>
    </row>
    <row r="289" spans="1:13" ht="16.8" x14ac:dyDescent="0.4">
      <c r="A289" s="129">
        <v>29</v>
      </c>
      <c r="B289" s="166" t="s">
        <v>961</v>
      </c>
      <c r="C289" s="281"/>
      <c r="D289" s="281"/>
      <c r="E289" s="378" t="s">
        <v>981</v>
      </c>
      <c r="F289" s="378"/>
      <c r="G289" s="378"/>
      <c r="H289" s="378"/>
      <c r="I289" s="378"/>
      <c r="J289" s="378"/>
      <c r="K289" s="378"/>
      <c r="L289" s="378"/>
      <c r="M289" s="379"/>
    </row>
    <row r="290" spans="1:13" ht="16.8" x14ac:dyDescent="0.4">
      <c r="A290" s="129">
        <v>30</v>
      </c>
      <c r="B290" s="166" t="s">
        <v>962</v>
      </c>
      <c r="C290" s="281"/>
      <c r="D290" s="281"/>
      <c r="E290" s="378" t="s">
        <v>130</v>
      </c>
      <c r="F290" s="378"/>
      <c r="G290" s="378"/>
      <c r="H290" s="378"/>
      <c r="I290" s="378"/>
      <c r="J290" s="378"/>
      <c r="K290" s="378"/>
      <c r="L290" s="378"/>
      <c r="M290" s="379"/>
    </row>
    <row r="291" spans="1:13" ht="16.8" x14ac:dyDescent="0.4">
      <c r="A291" s="129">
        <v>31</v>
      </c>
      <c r="B291" s="166" t="s">
        <v>705</v>
      </c>
      <c r="C291" s="281"/>
      <c r="D291" s="281"/>
      <c r="E291" s="378" t="s">
        <v>963</v>
      </c>
      <c r="F291" s="378"/>
      <c r="G291" s="378"/>
      <c r="H291" s="378"/>
      <c r="I291" s="378"/>
      <c r="J291" s="378"/>
      <c r="K291" s="378"/>
      <c r="L291" s="378"/>
      <c r="M291" s="379"/>
    </row>
    <row r="292" spans="1:13" ht="16.8" x14ac:dyDescent="0.4">
      <c r="A292" s="129">
        <v>32</v>
      </c>
      <c r="B292" s="166" t="s">
        <v>147</v>
      </c>
      <c r="C292" s="281"/>
      <c r="D292" s="281"/>
      <c r="E292" s="378" t="s">
        <v>124</v>
      </c>
      <c r="F292" s="378"/>
      <c r="G292" s="378"/>
      <c r="H292" s="378"/>
      <c r="I292" s="378"/>
      <c r="J292" s="378"/>
      <c r="K292" s="378"/>
      <c r="L292" s="378"/>
      <c r="M292" s="379"/>
    </row>
    <row r="293" spans="1:13" ht="16.8" x14ac:dyDescent="0.4">
      <c r="A293" s="129">
        <v>33</v>
      </c>
      <c r="B293" s="166" t="s">
        <v>148</v>
      </c>
      <c r="C293" s="281"/>
      <c r="D293" s="281"/>
      <c r="E293" s="378" t="s">
        <v>149</v>
      </c>
      <c r="F293" s="378"/>
      <c r="G293" s="378"/>
      <c r="H293" s="378"/>
      <c r="I293" s="378"/>
      <c r="J293" s="378"/>
      <c r="K293" s="378"/>
      <c r="L293" s="378"/>
      <c r="M293" s="379"/>
    </row>
    <row r="294" spans="1:13" ht="16.8" x14ac:dyDescent="0.4">
      <c r="A294" s="129">
        <v>34</v>
      </c>
      <c r="B294" s="166" t="s">
        <v>721</v>
      </c>
      <c r="C294" s="281"/>
      <c r="D294" s="281"/>
      <c r="E294" s="378" t="s">
        <v>1023</v>
      </c>
      <c r="F294" s="378"/>
      <c r="G294" s="378"/>
      <c r="H294" s="378"/>
      <c r="I294" s="378"/>
      <c r="J294" s="378"/>
      <c r="K294" s="378"/>
      <c r="L294" s="378"/>
      <c r="M294" s="379"/>
    </row>
    <row r="295" spans="1:13" ht="16.8" x14ac:dyDescent="0.4">
      <c r="A295" s="129">
        <v>35</v>
      </c>
      <c r="B295" s="166" t="s">
        <v>150</v>
      </c>
      <c r="C295" s="281"/>
      <c r="D295" s="281"/>
      <c r="E295" s="378" t="s">
        <v>130</v>
      </c>
      <c r="F295" s="378"/>
      <c r="G295" s="378"/>
      <c r="H295" s="378"/>
      <c r="I295" s="378"/>
      <c r="J295" s="378"/>
      <c r="K295" s="378"/>
      <c r="L295" s="378"/>
      <c r="M295" s="379"/>
    </row>
    <row r="296" spans="1:13" ht="17.399999999999999" thickBot="1" x14ac:dyDescent="0.45">
      <c r="A296" s="20">
        <v>36</v>
      </c>
      <c r="B296" s="168" t="s">
        <v>442</v>
      </c>
      <c r="C296" s="287"/>
      <c r="D296" s="287"/>
      <c r="E296" s="380" t="s">
        <v>124</v>
      </c>
      <c r="F296" s="380"/>
      <c r="G296" s="380"/>
      <c r="H296" s="380"/>
      <c r="I296" s="380"/>
      <c r="J296" s="380"/>
      <c r="K296" s="380"/>
      <c r="L296" s="380"/>
      <c r="M296" s="381"/>
    </row>
    <row r="297" spans="1:13" ht="7.95" customHeight="1" x14ac:dyDescent="0.4">
      <c r="A297" s="21"/>
      <c r="B297" s="24"/>
      <c r="C297" s="24"/>
      <c r="D297" s="24"/>
      <c r="E297" s="24"/>
      <c r="F297" s="24"/>
      <c r="G297" s="24"/>
      <c r="H297" s="24"/>
      <c r="I297" s="24"/>
      <c r="J297" s="24"/>
      <c r="K297" s="24"/>
      <c r="L297" s="24"/>
      <c r="M297" s="24"/>
    </row>
    <row r="298" spans="1:13" ht="16.8" thickBot="1" x14ac:dyDescent="0.45">
      <c r="A298" s="22">
        <v>13</v>
      </c>
      <c r="B298" s="360" t="s">
        <v>890</v>
      </c>
      <c r="C298" s="360"/>
      <c r="D298" s="360"/>
      <c r="E298" s="360"/>
      <c r="F298" s="360"/>
      <c r="G298" s="360"/>
      <c r="H298" s="360"/>
      <c r="I298" s="360"/>
      <c r="J298" s="360"/>
      <c r="K298" s="360"/>
      <c r="L298" s="360"/>
      <c r="M298" s="360"/>
    </row>
    <row r="299" spans="1:13" ht="16.2" x14ac:dyDescent="0.4">
      <c r="A299" s="137" t="s">
        <v>7</v>
      </c>
      <c r="B299" s="275" t="s">
        <v>982</v>
      </c>
      <c r="C299" s="275"/>
      <c r="D299" s="275"/>
      <c r="E299" s="275"/>
      <c r="F299" s="275"/>
      <c r="G299" s="275"/>
      <c r="H299" s="275"/>
      <c r="I299" s="275"/>
      <c r="J299" s="275"/>
      <c r="K299" s="275"/>
      <c r="L299" s="275"/>
      <c r="M299" s="276"/>
    </row>
    <row r="300" spans="1:13" ht="16.8" x14ac:dyDescent="0.4">
      <c r="A300" s="129">
        <v>1</v>
      </c>
      <c r="B300" s="376" t="s">
        <v>983</v>
      </c>
      <c r="C300" s="376"/>
      <c r="D300" s="376"/>
      <c r="E300" s="376"/>
      <c r="F300" s="376"/>
      <c r="G300" s="376"/>
      <c r="H300" s="376"/>
      <c r="I300" s="376"/>
      <c r="J300" s="376"/>
      <c r="K300" s="376"/>
      <c r="L300" s="376"/>
      <c r="M300" s="377"/>
    </row>
    <row r="301" spans="1:13" ht="16.8" x14ac:dyDescent="0.4">
      <c r="A301" s="129">
        <v>2</v>
      </c>
      <c r="B301" s="376" t="s">
        <v>642</v>
      </c>
      <c r="C301" s="376"/>
      <c r="D301" s="376"/>
      <c r="E301" s="376"/>
      <c r="F301" s="376"/>
      <c r="G301" s="376"/>
      <c r="H301" s="376"/>
      <c r="I301" s="376"/>
      <c r="J301" s="376"/>
      <c r="K301" s="376"/>
      <c r="L301" s="376"/>
      <c r="M301" s="377"/>
    </row>
    <row r="302" spans="1:13" ht="16.8" x14ac:dyDescent="0.4">
      <c r="A302" s="129">
        <v>3</v>
      </c>
      <c r="B302" s="376" t="s">
        <v>984</v>
      </c>
      <c r="C302" s="376"/>
      <c r="D302" s="376"/>
      <c r="E302" s="376"/>
      <c r="F302" s="376"/>
      <c r="G302" s="376"/>
      <c r="H302" s="376"/>
      <c r="I302" s="376"/>
      <c r="J302" s="376"/>
      <c r="K302" s="376"/>
      <c r="L302" s="376"/>
      <c r="M302" s="377"/>
    </row>
    <row r="303" spans="1:13" ht="16.8" x14ac:dyDescent="0.4">
      <c r="A303" s="129">
        <v>4</v>
      </c>
      <c r="B303" s="376" t="s">
        <v>459</v>
      </c>
      <c r="C303" s="376"/>
      <c r="D303" s="376"/>
      <c r="E303" s="376"/>
      <c r="F303" s="376"/>
      <c r="G303" s="376"/>
      <c r="H303" s="376"/>
      <c r="I303" s="376"/>
      <c r="J303" s="376"/>
      <c r="K303" s="376"/>
      <c r="L303" s="376"/>
      <c r="M303" s="377"/>
    </row>
    <row r="304" spans="1:13" ht="16.8" x14ac:dyDescent="0.4">
      <c r="A304" s="129">
        <v>5</v>
      </c>
      <c r="B304" s="376" t="s">
        <v>456</v>
      </c>
      <c r="C304" s="376"/>
      <c r="D304" s="376"/>
      <c r="E304" s="376"/>
      <c r="F304" s="376"/>
      <c r="G304" s="376"/>
      <c r="H304" s="376"/>
      <c r="I304" s="376"/>
      <c r="J304" s="376"/>
      <c r="K304" s="376"/>
      <c r="L304" s="376"/>
      <c r="M304" s="377"/>
    </row>
    <row r="305" spans="1:13" ht="16.8" x14ac:dyDescent="0.4">
      <c r="A305" s="129">
        <v>6</v>
      </c>
      <c r="B305" s="376" t="s">
        <v>151</v>
      </c>
      <c r="C305" s="376"/>
      <c r="D305" s="376"/>
      <c r="E305" s="376"/>
      <c r="F305" s="376"/>
      <c r="G305" s="376"/>
      <c r="H305" s="376"/>
      <c r="I305" s="376"/>
      <c r="J305" s="376"/>
      <c r="K305" s="376"/>
      <c r="L305" s="376"/>
      <c r="M305" s="377"/>
    </row>
    <row r="306" spans="1:13" ht="16.8" x14ac:dyDescent="0.4">
      <c r="A306" s="129">
        <v>7</v>
      </c>
      <c r="B306" s="376" t="s">
        <v>443</v>
      </c>
      <c r="C306" s="376"/>
      <c r="D306" s="376"/>
      <c r="E306" s="376"/>
      <c r="F306" s="376"/>
      <c r="G306" s="376"/>
      <c r="H306" s="376"/>
      <c r="I306" s="376"/>
      <c r="J306" s="376"/>
      <c r="K306" s="376"/>
      <c r="L306" s="376"/>
      <c r="M306" s="377"/>
    </row>
    <row r="307" spans="1:13" ht="16.8" x14ac:dyDescent="0.4">
      <c r="A307" s="129">
        <v>8</v>
      </c>
      <c r="B307" s="376" t="s">
        <v>444</v>
      </c>
      <c r="C307" s="376"/>
      <c r="D307" s="376"/>
      <c r="E307" s="376"/>
      <c r="F307" s="376"/>
      <c r="G307" s="376"/>
      <c r="H307" s="376"/>
      <c r="I307" s="376"/>
      <c r="J307" s="376"/>
      <c r="K307" s="376"/>
      <c r="L307" s="376"/>
      <c r="M307" s="377"/>
    </row>
    <row r="308" spans="1:13" ht="16.8" x14ac:dyDescent="0.4">
      <c r="A308" s="129">
        <v>9</v>
      </c>
      <c r="B308" s="376" t="s">
        <v>794</v>
      </c>
      <c r="C308" s="376"/>
      <c r="D308" s="376"/>
      <c r="E308" s="376"/>
      <c r="F308" s="376"/>
      <c r="G308" s="376"/>
      <c r="H308" s="376"/>
      <c r="I308" s="376"/>
      <c r="J308" s="376"/>
      <c r="K308" s="376"/>
      <c r="L308" s="376"/>
      <c r="M308" s="377"/>
    </row>
    <row r="309" spans="1:13" ht="16.8" x14ac:dyDescent="0.4">
      <c r="A309" s="129">
        <v>10</v>
      </c>
      <c r="B309" s="376" t="s">
        <v>445</v>
      </c>
      <c r="C309" s="376"/>
      <c r="D309" s="376"/>
      <c r="E309" s="376"/>
      <c r="F309" s="376"/>
      <c r="G309" s="376"/>
      <c r="H309" s="376"/>
      <c r="I309" s="376"/>
      <c r="J309" s="376"/>
      <c r="K309" s="376"/>
      <c r="L309" s="376"/>
      <c r="M309" s="377"/>
    </row>
    <row r="310" spans="1:13" ht="16.8" x14ac:dyDescent="0.4">
      <c r="A310" s="129">
        <v>11</v>
      </c>
      <c r="B310" s="376" t="s">
        <v>446</v>
      </c>
      <c r="C310" s="376"/>
      <c r="D310" s="376"/>
      <c r="E310" s="376"/>
      <c r="F310" s="376"/>
      <c r="G310" s="376"/>
      <c r="H310" s="376"/>
      <c r="I310" s="376"/>
      <c r="J310" s="376"/>
      <c r="K310" s="376"/>
      <c r="L310" s="376"/>
      <c r="M310" s="377"/>
    </row>
    <row r="311" spans="1:13" ht="16.8" x14ac:dyDescent="0.4">
      <c r="A311" s="129">
        <v>12</v>
      </c>
      <c r="B311" s="376" t="s">
        <v>447</v>
      </c>
      <c r="C311" s="376"/>
      <c r="D311" s="376"/>
      <c r="E311" s="376"/>
      <c r="F311" s="376"/>
      <c r="G311" s="376"/>
      <c r="H311" s="376"/>
      <c r="I311" s="376"/>
      <c r="J311" s="376"/>
      <c r="K311" s="376"/>
      <c r="L311" s="376"/>
      <c r="M311" s="377"/>
    </row>
    <row r="312" spans="1:13" ht="16.8" x14ac:dyDescent="0.4">
      <c r="A312" s="129">
        <v>13</v>
      </c>
      <c r="B312" s="376" t="s">
        <v>448</v>
      </c>
      <c r="C312" s="376"/>
      <c r="D312" s="376"/>
      <c r="E312" s="376"/>
      <c r="F312" s="376"/>
      <c r="G312" s="376"/>
      <c r="H312" s="376"/>
      <c r="I312" s="376"/>
      <c r="J312" s="376"/>
      <c r="K312" s="376"/>
      <c r="L312" s="376"/>
      <c r="M312" s="377"/>
    </row>
    <row r="313" spans="1:13" ht="16.8" x14ac:dyDescent="0.4">
      <c r="A313" s="129">
        <v>14</v>
      </c>
      <c r="B313" s="376" t="s">
        <v>803</v>
      </c>
      <c r="C313" s="376"/>
      <c r="D313" s="376"/>
      <c r="E313" s="376"/>
      <c r="F313" s="376"/>
      <c r="G313" s="376"/>
      <c r="H313" s="376"/>
      <c r="I313" s="376"/>
      <c r="J313" s="376"/>
      <c r="K313" s="376"/>
      <c r="L313" s="376"/>
      <c r="M313" s="377"/>
    </row>
    <row r="314" spans="1:13" ht="16.8" x14ac:dyDescent="0.4">
      <c r="A314" s="129">
        <v>15</v>
      </c>
      <c r="B314" s="376" t="s">
        <v>449</v>
      </c>
      <c r="C314" s="376"/>
      <c r="D314" s="376"/>
      <c r="E314" s="376"/>
      <c r="F314" s="376"/>
      <c r="G314" s="376"/>
      <c r="H314" s="376"/>
      <c r="I314" s="376"/>
      <c r="J314" s="376"/>
      <c r="K314" s="376"/>
      <c r="L314" s="376"/>
      <c r="M314" s="377"/>
    </row>
    <row r="315" spans="1:13" ht="16.8" x14ac:dyDescent="0.4">
      <c r="A315" s="129">
        <v>16</v>
      </c>
      <c r="B315" s="376" t="s">
        <v>985</v>
      </c>
      <c r="C315" s="376"/>
      <c r="D315" s="376"/>
      <c r="E315" s="376"/>
      <c r="F315" s="376"/>
      <c r="G315" s="376"/>
      <c r="H315" s="376"/>
      <c r="I315" s="376"/>
      <c r="J315" s="376"/>
      <c r="K315" s="376"/>
      <c r="L315" s="376"/>
      <c r="M315" s="377"/>
    </row>
    <row r="316" spans="1:13" ht="16.8" x14ac:dyDescent="0.4">
      <c r="A316" s="129">
        <v>17</v>
      </c>
      <c r="B316" s="376" t="s">
        <v>450</v>
      </c>
      <c r="C316" s="376"/>
      <c r="D316" s="376"/>
      <c r="E316" s="376"/>
      <c r="F316" s="376"/>
      <c r="G316" s="376"/>
      <c r="H316" s="376"/>
      <c r="I316" s="376"/>
      <c r="J316" s="376"/>
      <c r="K316" s="376"/>
      <c r="L316" s="376"/>
      <c r="M316" s="377"/>
    </row>
    <row r="317" spans="1:13" ht="16.8" x14ac:dyDescent="0.4">
      <c r="A317" s="129">
        <v>18</v>
      </c>
      <c r="B317" s="376" t="s">
        <v>986</v>
      </c>
      <c r="C317" s="376"/>
      <c r="D317" s="376"/>
      <c r="E317" s="376"/>
      <c r="F317" s="376"/>
      <c r="G317" s="376"/>
      <c r="H317" s="376"/>
      <c r="I317" s="376"/>
      <c r="J317" s="376"/>
      <c r="K317" s="376"/>
      <c r="L317" s="376"/>
      <c r="M317" s="377"/>
    </row>
    <row r="318" spans="1:13" ht="16.8" x14ac:dyDescent="0.4">
      <c r="A318" s="129">
        <v>19</v>
      </c>
      <c r="B318" s="376" t="s">
        <v>152</v>
      </c>
      <c r="C318" s="376"/>
      <c r="D318" s="376"/>
      <c r="E318" s="376"/>
      <c r="F318" s="376"/>
      <c r="G318" s="376"/>
      <c r="H318" s="376"/>
      <c r="I318" s="376"/>
      <c r="J318" s="376"/>
      <c r="K318" s="376"/>
      <c r="L318" s="376"/>
      <c r="M318" s="377"/>
    </row>
    <row r="319" spans="1:13" ht="16.8" x14ac:dyDescent="0.4">
      <c r="A319" s="129">
        <v>20</v>
      </c>
      <c r="B319" s="376" t="s">
        <v>987</v>
      </c>
      <c r="C319" s="376"/>
      <c r="D319" s="376"/>
      <c r="E319" s="376"/>
      <c r="F319" s="376"/>
      <c r="G319" s="376"/>
      <c r="H319" s="376"/>
      <c r="I319" s="376"/>
      <c r="J319" s="376"/>
      <c r="K319" s="376"/>
      <c r="L319" s="376"/>
      <c r="M319" s="377"/>
    </row>
    <row r="320" spans="1:13" ht="16.8" x14ac:dyDescent="0.4">
      <c r="A320" s="129">
        <v>21</v>
      </c>
      <c r="B320" s="376" t="s">
        <v>475</v>
      </c>
      <c r="C320" s="376"/>
      <c r="D320" s="376"/>
      <c r="E320" s="376"/>
      <c r="F320" s="376"/>
      <c r="G320" s="376"/>
      <c r="H320" s="376"/>
      <c r="I320" s="376"/>
      <c r="J320" s="376"/>
      <c r="K320" s="376"/>
      <c r="L320" s="376"/>
      <c r="M320" s="377"/>
    </row>
    <row r="321" spans="1:13" ht="16.8" x14ac:dyDescent="0.4">
      <c r="A321" s="129">
        <v>22</v>
      </c>
      <c r="B321" s="376" t="s">
        <v>988</v>
      </c>
      <c r="C321" s="376"/>
      <c r="D321" s="376"/>
      <c r="E321" s="376"/>
      <c r="F321" s="376"/>
      <c r="G321" s="376"/>
      <c r="H321" s="376"/>
      <c r="I321" s="376"/>
      <c r="J321" s="376"/>
      <c r="K321" s="376"/>
      <c r="L321" s="376"/>
      <c r="M321" s="377"/>
    </row>
    <row r="322" spans="1:13" ht="16.8" x14ac:dyDescent="0.4">
      <c r="A322" s="129">
        <v>23</v>
      </c>
      <c r="B322" s="376" t="s">
        <v>451</v>
      </c>
      <c r="C322" s="376"/>
      <c r="D322" s="376"/>
      <c r="E322" s="376"/>
      <c r="F322" s="376"/>
      <c r="G322" s="376"/>
      <c r="H322" s="376"/>
      <c r="I322" s="376"/>
      <c r="J322" s="376"/>
      <c r="K322" s="376"/>
      <c r="L322" s="376"/>
      <c r="M322" s="377"/>
    </row>
    <row r="323" spans="1:13" ht="16.8" x14ac:dyDescent="0.4">
      <c r="A323" s="129">
        <v>24</v>
      </c>
      <c r="B323" s="376" t="s">
        <v>452</v>
      </c>
      <c r="C323" s="376"/>
      <c r="D323" s="376"/>
      <c r="E323" s="376"/>
      <c r="F323" s="376"/>
      <c r="G323" s="376"/>
      <c r="H323" s="376"/>
      <c r="I323" s="376"/>
      <c r="J323" s="376"/>
      <c r="K323" s="376"/>
      <c r="L323" s="376"/>
      <c r="M323" s="377"/>
    </row>
    <row r="324" spans="1:13" ht="16.8" x14ac:dyDescent="0.4">
      <c r="A324" s="129">
        <v>25</v>
      </c>
      <c r="B324" s="376" t="s">
        <v>153</v>
      </c>
      <c r="C324" s="376"/>
      <c r="D324" s="376"/>
      <c r="E324" s="376"/>
      <c r="F324" s="376"/>
      <c r="G324" s="376"/>
      <c r="H324" s="376"/>
      <c r="I324" s="376"/>
      <c r="J324" s="376"/>
      <c r="K324" s="376"/>
      <c r="L324" s="376"/>
      <c r="M324" s="377"/>
    </row>
    <row r="325" spans="1:13" ht="16.8" x14ac:dyDescent="0.4">
      <c r="A325" s="129">
        <v>26</v>
      </c>
      <c r="B325" s="376" t="s">
        <v>154</v>
      </c>
      <c r="C325" s="376"/>
      <c r="D325" s="376"/>
      <c r="E325" s="376"/>
      <c r="F325" s="376"/>
      <c r="G325" s="376"/>
      <c r="H325" s="376"/>
      <c r="I325" s="376"/>
      <c r="J325" s="376"/>
      <c r="K325" s="376"/>
      <c r="L325" s="376"/>
      <c r="M325" s="377"/>
    </row>
    <row r="326" spans="1:13" ht="16.8" x14ac:dyDescent="0.4">
      <c r="A326" s="129">
        <v>27</v>
      </c>
      <c r="B326" s="376" t="s">
        <v>1002</v>
      </c>
      <c r="C326" s="376"/>
      <c r="D326" s="376"/>
      <c r="E326" s="376"/>
      <c r="F326" s="376"/>
      <c r="G326" s="376"/>
      <c r="H326" s="376"/>
      <c r="I326" s="376"/>
      <c r="J326" s="376"/>
      <c r="K326" s="376"/>
      <c r="L326" s="376"/>
      <c r="M326" s="377"/>
    </row>
    <row r="327" spans="1:13" ht="16.8" x14ac:dyDescent="0.4">
      <c r="A327" s="129">
        <v>28</v>
      </c>
      <c r="B327" s="376" t="s">
        <v>643</v>
      </c>
      <c r="C327" s="376"/>
      <c r="D327" s="376"/>
      <c r="E327" s="376"/>
      <c r="F327" s="376"/>
      <c r="G327" s="376"/>
      <c r="H327" s="376"/>
      <c r="I327" s="376"/>
      <c r="J327" s="376"/>
      <c r="K327" s="376"/>
      <c r="L327" s="376"/>
      <c r="M327" s="377"/>
    </row>
    <row r="328" spans="1:13" ht="16.8" x14ac:dyDescent="0.4">
      <c r="A328" s="129">
        <v>29</v>
      </c>
      <c r="B328" s="376" t="s">
        <v>453</v>
      </c>
      <c r="C328" s="376"/>
      <c r="D328" s="376"/>
      <c r="E328" s="376"/>
      <c r="F328" s="376"/>
      <c r="G328" s="376"/>
      <c r="H328" s="376"/>
      <c r="I328" s="376"/>
      <c r="J328" s="376"/>
      <c r="K328" s="376"/>
      <c r="L328" s="376"/>
      <c r="M328" s="377"/>
    </row>
    <row r="329" spans="1:13" ht="16.8" x14ac:dyDescent="0.4">
      <c r="A329" s="129">
        <v>30</v>
      </c>
      <c r="B329" s="376" t="s">
        <v>454</v>
      </c>
      <c r="C329" s="376"/>
      <c r="D329" s="376"/>
      <c r="E329" s="376"/>
      <c r="F329" s="376"/>
      <c r="G329" s="376"/>
      <c r="H329" s="376"/>
      <c r="I329" s="376"/>
      <c r="J329" s="376"/>
      <c r="K329" s="376"/>
      <c r="L329" s="376"/>
      <c r="M329" s="377"/>
    </row>
    <row r="330" spans="1:13" ht="16.8" x14ac:dyDescent="0.4">
      <c r="A330" s="129">
        <v>31</v>
      </c>
      <c r="B330" s="376" t="s">
        <v>155</v>
      </c>
      <c r="C330" s="376"/>
      <c r="D330" s="376"/>
      <c r="E330" s="376"/>
      <c r="F330" s="376"/>
      <c r="G330" s="376"/>
      <c r="H330" s="376"/>
      <c r="I330" s="376"/>
      <c r="J330" s="376"/>
      <c r="K330" s="376"/>
      <c r="L330" s="376"/>
      <c r="M330" s="377"/>
    </row>
    <row r="331" spans="1:13" ht="16.8" x14ac:dyDescent="0.4">
      <c r="A331" s="129">
        <v>32</v>
      </c>
      <c r="B331" s="376" t="s">
        <v>156</v>
      </c>
      <c r="C331" s="376"/>
      <c r="D331" s="376"/>
      <c r="E331" s="376"/>
      <c r="F331" s="376"/>
      <c r="G331" s="376"/>
      <c r="H331" s="376"/>
      <c r="I331" s="376"/>
      <c r="J331" s="376"/>
      <c r="K331" s="376"/>
      <c r="L331" s="376"/>
      <c r="M331" s="377"/>
    </row>
    <row r="332" spans="1:13" ht="16.8" x14ac:dyDescent="0.4">
      <c r="A332" s="129">
        <v>33</v>
      </c>
      <c r="B332" s="376" t="s">
        <v>157</v>
      </c>
      <c r="C332" s="376"/>
      <c r="D332" s="376"/>
      <c r="E332" s="376"/>
      <c r="F332" s="376"/>
      <c r="G332" s="376"/>
      <c r="H332" s="376"/>
      <c r="I332" s="376"/>
      <c r="J332" s="376"/>
      <c r="K332" s="376"/>
      <c r="L332" s="376"/>
      <c r="M332" s="377"/>
    </row>
    <row r="333" spans="1:13" ht="16.8" x14ac:dyDescent="0.4">
      <c r="A333" s="129">
        <v>34</v>
      </c>
      <c r="B333" s="376" t="s">
        <v>455</v>
      </c>
      <c r="C333" s="376"/>
      <c r="D333" s="376"/>
      <c r="E333" s="376"/>
      <c r="F333" s="376"/>
      <c r="G333" s="376"/>
      <c r="H333" s="376"/>
      <c r="I333" s="376"/>
      <c r="J333" s="376"/>
      <c r="K333" s="376"/>
      <c r="L333" s="376"/>
      <c r="M333" s="377"/>
    </row>
    <row r="334" spans="1:13" ht="16.8" x14ac:dyDescent="0.4">
      <c r="A334" s="129">
        <v>35</v>
      </c>
      <c r="B334" s="376" t="s">
        <v>158</v>
      </c>
      <c r="C334" s="376"/>
      <c r="D334" s="376"/>
      <c r="E334" s="376"/>
      <c r="F334" s="376"/>
      <c r="G334" s="376"/>
      <c r="H334" s="376"/>
      <c r="I334" s="376"/>
      <c r="J334" s="376"/>
      <c r="K334" s="376"/>
      <c r="L334" s="376"/>
      <c r="M334" s="377"/>
    </row>
    <row r="335" spans="1:13" ht="16.8" x14ac:dyDescent="0.4">
      <c r="A335" s="129">
        <v>36</v>
      </c>
      <c r="B335" s="376" t="s">
        <v>891</v>
      </c>
      <c r="C335" s="376"/>
      <c r="D335" s="376"/>
      <c r="E335" s="376"/>
      <c r="F335" s="376"/>
      <c r="G335" s="376"/>
      <c r="H335" s="376"/>
      <c r="I335" s="376"/>
      <c r="J335" s="376"/>
      <c r="K335" s="376"/>
      <c r="L335" s="376"/>
      <c r="M335" s="377"/>
    </row>
    <row r="336" spans="1:13" ht="16.8" x14ac:dyDescent="0.4">
      <c r="A336" s="129">
        <v>37</v>
      </c>
      <c r="B336" s="376" t="s">
        <v>159</v>
      </c>
      <c r="C336" s="376"/>
      <c r="D336" s="376"/>
      <c r="E336" s="376"/>
      <c r="F336" s="376"/>
      <c r="G336" s="376"/>
      <c r="H336" s="376"/>
      <c r="I336" s="376"/>
      <c r="J336" s="376"/>
      <c r="K336" s="376"/>
      <c r="L336" s="376"/>
      <c r="M336" s="377"/>
    </row>
    <row r="337" spans="1:13" ht="16.8" x14ac:dyDescent="0.4">
      <c r="A337" s="129">
        <v>38</v>
      </c>
      <c r="B337" s="376" t="s">
        <v>160</v>
      </c>
      <c r="C337" s="376"/>
      <c r="D337" s="376"/>
      <c r="E337" s="376"/>
      <c r="F337" s="376"/>
      <c r="G337" s="376"/>
      <c r="H337" s="376"/>
      <c r="I337" s="376"/>
      <c r="J337" s="376"/>
      <c r="K337" s="376"/>
      <c r="L337" s="376"/>
      <c r="M337" s="377"/>
    </row>
    <row r="338" spans="1:13" ht="17.399999999999999" thickBot="1" x14ac:dyDescent="0.45">
      <c r="A338" s="20">
        <v>39</v>
      </c>
      <c r="B338" s="393" t="s">
        <v>161</v>
      </c>
      <c r="C338" s="393"/>
      <c r="D338" s="393"/>
      <c r="E338" s="393"/>
      <c r="F338" s="393"/>
      <c r="G338" s="393"/>
      <c r="H338" s="393"/>
      <c r="I338" s="393"/>
      <c r="J338" s="393"/>
      <c r="K338" s="393"/>
      <c r="L338" s="393"/>
      <c r="M338" s="394"/>
    </row>
    <row r="341" spans="1:13" ht="22.8" customHeight="1" x14ac:dyDescent="0.4"/>
    <row r="342" spans="1:13" ht="22.8" customHeight="1" x14ac:dyDescent="0.4"/>
    <row r="344" spans="1:13" s="80" customFormat="1" x14ac:dyDescent="0.3">
      <c r="A344" s="240" t="s">
        <v>162</v>
      </c>
      <c r="B344" s="240"/>
      <c r="C344" s="240"/>
      <c r="D344" s="240"/>
      <c r="E344" s="240"/>
      <c r="F344" s="240"/>
      <c r="G344" s="240"/>
      <c r="H344" s="240"/>
      <c r="I344" s="240"/>
      <c r="J344" s="240"/>
      <c r="K344" s="240"/>
      <c r="L344" s="240"/>
      <c r="M344" s="240"/>
    </row>
    <row r="345" spans="1:13" s="80" customFormat="1" ht="10.65" customHeight="1" x14ac:dyDescent="0.3">
      <c r="A345" s="240" t="s">
        <v>865</v>
      </c>
      <c r="B345" s="240"/>
      <c r="C345" s="240"/>
      <c r="D345" s="240"/>
      <c r="E345" s="240"/>
      <c r="F345" s="240"/>
      <c r="G345" s="240"/>
      <c r="H345" s="240"/>
      <c r="I345" s="240"/>
      <c r="J345" s="240"/>
      <c r="K345" s="240"/>
      <c r="L345" s="240"/>
      <c r="M345" s="240"/>
    </row>
    <row r="346" spans="1:13" s="80" customFormat="1" ht="10.65" customHeight="1" x14ac:dyDescent="0.3">
      <c r="A346" s="240" t="s">
        <v>163</v>
      </c>
      <c r="B346" s="240"/>
      <c r="C346" s="240"/>
      <c r="D346" s="240"/>
      <c r="E346" s="240"/>
      <c r="F346" s="240"/>
      <c r="G346" s="240"/>
      <c r="H346" s="240"/>
      <c r="I346" s="240"/>
      <c r="J346" s="240"/>
      <c r="K346" s="240"/>
      <c r="L346" s="240"/>
      <c r="M346" s="240"/>
    </row>
    <row r="347" spans="1:13" s="80" customFormat="1" ht="10.65" customHeight="1" x14ac:dyDescent="0.3">
      <c r="A347" s="240" t="s">
        <v>1026</v>
      </c>
      <c r="B347" s="240"/>
      <c r="C347" s="240"/>
      <c r="D347" s="240"/>
      <c r="E347" s="240"/>
      <c r="F347" s="240"/>
      <c r="G347" s="240"/>
      <c r="H347" s="240"/>
      <c r="I347" s="240"/>
      <c r="J347" s="240"/>
      <c r="K347" s="240"/>
      <c r="L347" s="240"/>
      <c r="M347" s="240"/>
    </row>
    <row r="348" spans="1:13" x14ac:dyDescent="0.4">
      <c r="A348" s="382" t="s">
        <v>911</v>
      </c>
      <c r="B348" s="382"/>
      <c r="C348" s="382"/>
      <c r="D348" s="382"/>
      <c r="E348" s="382"/>
      <c r="F348" s="382"/>
      <c r="G348" s="382"/>
      <c r="H348" s="382"/>
      <c r="I348" s="382"/>
      <c r="J348" s="382"/>
      <c r="K348" s="382"/>
      <c r="L348" s="382"/>
      <c r="M348" s="382"/>
    </row>
    <row r="349" spans="1:13" ht="13.2" thickBot="1" x14ac:dyDescent="0.45">
      <c r="A349" s="383" t="str">
        <f>'پشتی بازنگری غیر طبی'!B15</f>
        <v>اسم پوهنتون درج گردد</v>
      </c>
      <c r="B349" s="383"/>
      <c r="C349" s="383"/>
      <c r="D349" s="383"/>
      <c r="E349" s="383"/>
      <c r="F349" s="53"/>
      <c r="G349" s="384" t="str">
        <f>'پشتی بازنگری غیر طبی'!B16</f>
        <v>واقع: ولایت x</v>
      </c>
      <c r="H349" s="384"/>
      <c r="I349" s="385" t="str">
        <f>'پشتی بازنگری غیر طبی'!D21</f>
        <v xml:space="preserve">تاریخ  بازنگری: </v>
      </c>
      <c r="J349" s="385"/>
      <c r="K349" s="53"/>
      <c r="L349" s="161" t="str">
        <f>'پشتی بازنگری غیر طبی'!E21</f>
        <v>1400/11/11</v>
      </c>
      <c r="M349" s="161" t="str">
        <f>'پشتی بازنگری غیر طبی'!G21</f>
        <v>1400/11/12</v>
      </c>
    </row>
    <row r="350" spans="1:13" ht="36.6" customHeight="1" x14ac:dyDescent="0.4">
      <c r="A350" s="386" t="s">
        <v>1006</v>
      </c>
      <c r="B350" s="387"/>
      <c r="C350" s="387"/>
      <c r="D350" s="387"/>
      <c r="E350" s="388"/>
      <c r="F350" s="50"/>
      <c r="G350" s="389" t="s">
        <v>195</v>
      </c>
      <c r="H350" s="390"/>
      <c r="I350" s="391">
        <f>I360+I388+I430+I460</f>
        <v>96</v>
      </c>
      <c r="J350" s="392"/>
      <c r="K350" s="156"/>
      <c r="L350" s="182" t="s">
        <v>543</v>
      </c>
      <c r="M350" s="58">
        <f>L360+L388+L430+L460</f>
        <v>75.8</v>
      </c>
    </row>
    <row r="351" spans="1:13" ht="23.4" customHeight="1" x14ac:dyDescent="0.4">
      <c r="A351" s="416" t="s">
        <v>429</v>
      </c>
      <c r="B351" s="405" t="s">
        <v>179</v>
      </c>
      <c r="C351" s="406" t="s">
        <v>272</v>
      </c>
      <c r="D351" s="405" t="s">
        <v>213</v>
      </c>
      <c r="E351" s="407" t="s">
        <v>2</v>
      </c>
      <c r="F351" s="417"/>
      <c r="G351" s="404" t="s">
        <v>176</v>
      </c>
      <c r="H351" s="405" t="s">
        <v>177</v>
      </c>
      <c r="I351" s="406" t="s">
        <v>181</v>
      </c>
      <c r="J351" s="407" t="s">
        <v>3</v>
      </c>
      <c r="K351" s="156"/>
      <c r="L351" s="408" t="s">
        <v>6</v>
      </c>
      <c r="M351" s="409"/>
    </row>
    <row r="352" spans="1:13" ht="11.4" customHeight="1" x14ac:dyDescent="0.4">
      <c r="A352" s="416"/>
      <c r="B352" s="405"/>
      <c r="C352" s="406"/>
      <c r="D352" s="405"/>
      <c r="E352" s="407"/>
      <c r="F352" s="417"/>
      <c r="G352" s="404"/>
      <c r="H352" s="405"/>
      <c r="I352" s="406"/>
      <c r="J352" s="407"/>
      <c r="K352" s="156"/>
      <c r="L352" s="183" t="s">
        <v>0</v>
      </c>
      <c r="M352" s="184" t="s">
        <v>1</v>
      </c>
    </row>
    <row r="353" spans="1:13" ht="34.950000000000003" customHeight="1" x14ac:dyDescent="0.4">
      <c r="A353" s="410">
        <v>1.1000000000000001</v>
      </c>
      <c r="B353" s="412" t="s">
        <v>1003</v>
      </c>
      <c r="C353" s="150" t="s">
        <v>182</v>
      </c>
      <c r="D353" s="150" t="s">
        <v>484</v>
      </c>
      <c r="E353" s="414">
        <f>I360</f>
        <v>15</v>
      </c>
      <c r="F353" s="159"/>
      <c r="G353" s="154">
        <v>1</v>
      </c>
      <c r="H353" s="65" t="s">
        <v>936</v>
      </c>
      <c r="I353" s="69">
        <v>1</v>
      </c>
      <c r="J353" s="12">
        <f>I353*8%/96</f>
        <v>8.3333333333333339E-4</v>
      </c>
      <c r="K353" s="156" t="str">
        <f t="shared" ref="K353:K360" si="17">IF(AND(L353&gt;=0,L353&lt;=I353),"",IF(AND(L353&gt;I353),"*"))</f>
        <v/>
      </c>
      <c r="L353" s="43"/>
      <c r="M353" s="12">
        <f>L353*8%/96</f>
        <v>0</v>
      </c>
    </row>
    <row r="354" spans="1:13" ht="25.2" x14ac:dyDescent="0.4">
      <c r="A354" s="410"/>
      <c r="B354" s="412"/>
      <c r="C354" s="400" t="s">
        <v>322</v>
      </c>
      <c r="D354" s="400" t="s">
        <v>270</v>
      </c>
      <c r="E354" s="414"/>
      <c r="F354" s="399"/>
      <c r="G354" s="154">
        <v>2</v>
      </c>
      <c r="H354" s="65" t="s">
        <v>458</v>
      </c>
      <c r="I354" s="69">
        <v>2</v>
      </c>
      <c r="J354" s="12">
        <f t="shared" ref="J354:J359" si="18">I354*8%/96</f>
        <v>1.6666666666666668E-3</v>
      </c>
      <c r="K354" s="156" t="str">
        <f t="shared" si="17"/>
        <v/>
      </c>
      <c r="L354" s="43"/>
      <c r="M354" s="12">
        <f t="shared" ref="M354:M359" si="19">L354*8%/96</f>
        <v>0</v>
      </c>
    </row>
    <row r="355" spans="1:13" ht="37.200000000000003" customHeight="1" x14ac:dyDescent="0.4">
      <c r="A355" s="410"/>
      <c r="B355" s="412"/>
      <c r="C355" s="400"/>
      <c r="D355" s="400"/>
      <c r="E355" s="414"/>
      <c r="F355" s="399"/>
      <c r="G355" s="154">
        <v>3</v>
      </c>
      <c r="H355" s="65" t="s">
        <v>403</v>
      </c>
      <c r="I355" s="69">
        <v>2</v>
      </c>
      <c r="J355" s="12">
        <f t="shared" si="18"/>
        <v>1.6666666666666668E-3</v>
      </c>
      <c r="K355" s="156" t="str">
        <f t="shared" si="17"/>
        <v/>
      </c>
      <c r="L355" s="43">
        <v>2</v>
      </c>
      <c r="M355" s="12">
        <f t="shared" si="19"/>
        <v>1.6666666666666668E-3</v>
      </c>
    </row>
    <row r="356" spans="1:13" ht="37.799999999999997" x14ac:dyDescent="0.4">
      <c r="A356" s="410"/>
      <c r="B356" s="412"/>
      <c r="C356" s="157" t="s">
        <v>183</v>
      </c>
      <c r="D356" s="150" t="s">
        <v>282</v>
      </c>
      <c r="E356" s="414"/>
      <c r="F356" s="159"/>
      <c r="G356" s="154">
        <v>4</v>
      </c>
      <c r="H356" s="65" t="s">
        <v>937</v>
      </c>
      <c r="I356" s="69">
        <v>2</v>
      </c>
      <c r="J356" s="12">
        <f t="shared" si="18"/>
        <v>1.6666666666666668E-3</v>
      </c>
      <c r="K356" s="156" t="str">
        <f t="shared" si="17"/>
        <v/>
      </c>
      <c r="L356" s="43">
        <v>2</v>
      </c>
      <c r="M356" s="12">
        <f t="shared" si="19"/>
        <v>1.6666666666666668E-3</v>
      </c>
    </row>
    <row r="357" spans="1:13" ht="25.2" x14ac:dyDescent="0.4">
      <c r="A357" s="410"/>
      <c r="B357" s="412"/>
      <c r="C357" s="400" t="s">
        <v>184</v>
      </c>
      <c r="D357" s="400" t="s">
        <v>747</v>
      </c>
      <c r="E357" s="414"/>
      <c r="F357" s="399"/>
      <c r="G357" s="154">
        <v>5</v>
      </c>
      <c r="H357" s="65" t="s">
        <v>748</v>
      </c>
      <c r="I357" s="69">
        <v>3</v>
      </c>
      <c r="J357" s="12">
        <f t="shared" si="18"/>
        <v>2.5000000000000001E-3</v>
      </c>
      <c r="K357" s="156" t="str">
        <f t="shared" si="17"/>
        <v/>
      </c>
      <c r="L357" s="43">
        <v>3</v>
      </c>
      <c r="M357" s="12">
        <f t="shared" si="19"/>
        <v>2.5000000000000001E-3</v>
      </c>
    </row>
    <row r="358" spans="1:13" ht="38.4" customHeight="1" x14ac:dyDescent="0.4">
      <c r="A358" s="410"/>
      <c r="B358" s="412"/>
      <c r="C358" s="400"/>
      <c r="D358" s="400"/>
      <c r="E358" s="414"/>
      <c r="F358" s="399"/>
      <c r="G358" s="154">
        <v>6</v>
      </c>
      <c r="H358" s="65" t="s">
        <v>749</v>
      </c>
      <c r="I358" s="69">
        <v>3</v>
      </c>
      <c r="J358" s="12">
        <f>I358*8%/96</f>
        <v>2.5000000000000001E-3</v>
      </c>
      <c r="K358" s="156" t="str">
        <f t="shared" si="17"/>
        <v/>
      </c>
      <c r="L358" s="43">
        <v>3</v>
      </c>
      <c r="M358" s="12">
        <f>L358*8%/96</f>
        <v>2.5000000000000001E-3</v>
      </c>
    </row>
    <row r="359" spans="1:13" ht="25.2" x14ac:dyDescent="0.4">
      <c r="A359" s="410"/>
      <c r="B359" s="412"/>
      <c r="C359" s="401" t="s">
        <v>185</v>
      </c>
      <c r="D359" s="400" t="s">
        <v>750</v>
      </c>
      <c r="E359" s="414"/>
      <c r="F359" s="159"/>
      <c r="G359" s="154">
        <v>7</v>
      </c>
      <c r="H359" s="65" t="s">
        <v>751</v>
      </c>
      <c r="I359" s="69">
        <v>2</v>
      </c>
      <c r="J359" s="12">
        <f t="shared" si="18"/>
        <v>1.6666666666666668E-3</v>
      </c>
      <c r="K359" s="156" t="str">
        <f t="shared" si="17"/>
        <v/>
      </c>
      <c r="L359" s="43">
        <v>2</v>
      </c>
      <c r="M359" s="12">
        <f t="shared" si="19"/>
        <v>1.6666666666666668E-3</v>
      </c>
    </row>
    <row r="360" spans="1:13" ht="12" customHeight="1" thickBot="1" x14ac:dyDescent="0.45">
      <c r="A360" s="411"/>
      <c r="B360" s="413"/>
      <c r="C360" s="402"/>
      <c r="D360" s="403"/>
      <c r="E360" s="415"/>
      <c r="F360" s="11"/>
      <c r="G360" s="395" t="s">
        <v>4</v>
      </c>
      <c r="H360" s="396"/>
      <c r="I360" s="72">
        <f>SUM(I353:I359)</f>
        <v>15</v>
      </c>
      <c r="J360" s="13">
        <f>SUM(J353:J359)</f>
        <v>1.2500000000000001E-2</v>
      </c>
      <c r="K360" s="156" t="str">
        <f t="shared" si="17"/>
        <v/>
      </c>
      <c r="L360" s="14">
        <f>SUM(L353:L359)</f>
        <v>12</v>
      </c>
      <c r="M360" s="13">
        <f>SUM(M353:M359)</f>
        <v>0.01</v>
      </c>
    </row>
    <row r="361" spans="1:13" ht="6" customHeight="1" thickBot="1" x14ac:dyDescent="0.45">
      <c r="A361" s="29"/>
      <c r="B361" s="41"/>
      <c r="C361" s="29"/>
      <c r="D361" s="41"/>
      <c r="E361" s="29"/>
      <c r="F361" s="9"/>
      <c r="G361" s="81"/>
      <c r="H361" s="81"/>
      <c r="I361" s="82"/>
      <c r="J361" s="83"/>
      <c r="K361" s="47"/>
      <c r="L361" s="82"/>
      <c r="M361" s="84"/>
    </row>
    <row r="362" spans="1:13" ht="13.5" customHeight="1" x14ac:dyDescent="0.4">
      <c r="A362" s="386" t="s">
        <v>186</v>
      </c>
      <c r="B362" s="387"/>
      <c r="C362" s="387"/>
      <c r="D362" s="387"/>
      <c r="E362" s="387"/>
      <c r="F362" s="387"/>
      <c r="G362" s="387"/>
      <c r="H362" s="387"/>
      <c r="I362" s="387"/>
      <c r="J362" s="388"/>
      <c r="K362" s="156"/>
      <c r="L362" s="27" t="s">
        <v>71</v>
      </c>
      <c r="M362" s="28" t="s">
        <v>81</v>
      </c>
    </row>
    <row r="363" spans="1:13" ht="14.1" customHeight="1" x14ac:dyDescent="0.4">
      <c r="A363" s="151">
        <f>G353</f>
        <v>1</v>
      </c>
      <c r="B363" s="397"/>
      <c r="C363" s="397"/>
      <c r="D363" s="397"/>
      <c r="E363" s="397"/>
      <c r="F363" s="397"/>
      <c r="G363" s="397"/>
      <c r="H363" s="397"/>
      <c r="I363" s="397"/>
      <c r="J363" s="398"/>
      <c r="K363" s="47"/>
      <c r="L363" s="30"/>
      <c r="M363" s="36"/>
    </row>
    <row r="364" spans="1:13" ht="14.1" customHeight="1" x14ac:dyDescent="0.4">
      <c r="A364" s="151">
        <f t="shared" ref="A364:A369" si="20">G354</f>
        <v>2</v>
      </c>
      <c r="B364" s="397"/>
      <c r="C364" s="397"/>
      <c r="D364" s="397"/>
      <c r="E364" s="397"/>
      <c r="F364" s="397"/>
      <c r="G364" s="397"/>
      <c r="H364" s="397"/>
      <c r="I364" s="397"/>
      <c r="J364" s="398"/>
      <c r="K364" s="47"/>
      <c r="L364" s="30"/>
      <c r="M364" s="36"/>
    </row>
    <row r="365" spans="1:13" ht="14.1" customHeight="1" x14ac:dyDescent="0.4">
      <c r="A365" s="151">
        <f t="shared" si="20"/>
        <v>3</v>
      </c>
      <c r="B365" s="397"/>
      <c r="C365" s="397"/>
      <c r="D365" s="397"/>
      <c r="E365" s="397"/>
      <c r="F365" s="397"/>
      <c r="G365" s="397"/>
      <c r="H365" s="397"/>
      <c r="I365" s="397"/>
      <c r="J365" s="398"/>
      <c r="K365" s="47"/>
      <c r="L365" s="30"/>
      <c r="M365" s="36"/>
    </row>
    <row r="366" spans="1:13" ht="14.1" customHeight="1" x14ac:dyDescent="0.4">
      <c r="A366" s="151">
        <f t="shared" si="20"/>
        <v>4</v>
      </c>
      <c r="B366" s="397"/>
      <c r="C366" s="397"/>
      <c r="D366" s="397"/>
      <c r="E366" s="397"/>
      <c r="F366" s="397"/>
      <c r="G366" s="397"/>
      <c r="H366" s="397"/>
      <c r="I366" s="397"/>
      <c r="J366" s="398"/>
      <c r="K366" s="47"/>
      <c r="L366" s="30"/>
      <c r="M366" s="36"/>
    </row>
    <row r="367" spans="1:13" ht="14.1" customHeight="1" x14ac:dyDescent="0.4">
      <c r="A367" s="151">
        <f t="shared" si="20"/>
        <v>5</v>
      </c>
      <c r="B367" s="397"/>
      <c r="C367" s="397"/>
      <c r="D367" s="397"/>
      <c r="E367" s="397"/>
      <c r="F367" s="397"/>
      <c r="G367" s="397"/>
      <c r="H367" s="397"/>
      <c r="I367" s="397"/>
      <c r="J367" s="398"/>
      <c r="K367" s="47"/>
      <c r="L367" s="30"/>
      <c r="M367" s="36"/>
    </row>
    <row r="368" spans="1:13" ht="14.1" customHeight="1" x14ac:dyDescent="0.4">
      <c r="A368" s="151">
        <f t="shared" si="20"/>
        <v>6</v>
      </c>
      <c r="B368" s="397"/>
      <c r="C368" s="397"/>
      <c r="D368" s="397"/>
      <c r="E368" s="397"/>
      <c r="F368" s="397"/>
      <c r="G368" s="397"/>
      <c r="H368" s="397"/>
      <c r="I368" s="397"/>
      <c r="J368" s="398"/>
      <c r="K368" s="47"/>
      <c r="L368" s="30"/>
      <c r="M368" s="36"/>
    </row>
    <row r="369" spans="1:13" ht="14.1" customHeight="1" thickBot="1" x14ac:dyDescent="0.45">
      <c r="A369" s="152">
        <f t="shared" si="20"/>
        <v>7</v>
      </c>
      <c r="B369" s="418"/>
      <c r="C369" s="418"/>
      <c r="D369" s="418"/>
      <c r="E369" s="418"/>
      <c r="F369" s="418"/>
      <c r="G369" s="418"/>
      <c r="H369" s="418"/>
      <c r="I369" s="418"/>
      <c r="J369" s="419"/>
      <c r="K369" s="47"/>
      <c r="L369" s="31"/>
      <c r="M369" s="38"/>
    </row>
    <row r="370" spans="1:13" s="9" customFormat="1" ht="6" customHeight="1" thickBot="1" x14ac:dyDescent="0.45">
      <c r="A370" s="29"/>
      <c r="B370" s="47"/>
      <c r="C370" s="29"/>
      <c r="D370" s="47"/>
      <c r="E370" s="29"/>
      <c r="G370" s="40"/>
      <c r="H370" s="40"/>
      <c r="I370" s="29"/>
      <c r="J370" s="29"/>
      <c r="K370" s="47"/>
      <c r="L370" s="29"/>
      <c r="M370" s="29"/>
    </row>
    <row r="371" spans="1:13" ht="88.2" customHeight="1" x14ac:dyDescent="0.4">
      <c r="A371" s="420">
        <v>1.2</v>
      </c>
      <c r="B371" s="423" t="s">
        <v>918</v>
      </c>
      <c r="C371" s="158" t="s">
        <v>187</v>
      </c>
      <c r="D371" s="160" t="s">
        <v>485</v>
      </c>
      <c r="E371" s="424">
        <f>I388</f>
        <v>40</v>
      </c>
      <c r="F371" s="159"/>
      <c r="G371" s="153">
        <v>8</v>
      </c>
      <c r="H371" s="4" t="s">
        <v>925</v>
      </c>
      <c r="I371" s="68">
        <v>3</v>
      </c>
      <c r="J371" s="74">
        <f>I371*8%/96</f>
        <v>2.5000000000000001E-3</v>
      </c>
      <c r="K371" s="156" t="str">
        <f>IF(AND(L371&gt;=0,L371&lt;=I371),"",IF(AND(L371&gt;I371),"*"))</f>
        <v/>
      </c>
      <c r="L371" s="86">
        <v>3</v>
      </c>
      <c r="M371" s="74">
        <f>L371*8%/96</f>
        <v>2.5000000000000001E-3</v>
      </c>
    </row>
    <row r="372" spans="1:13" ht="50.4" x14ac:dyDescent="0.4">
      <c r="A372" s="421"/>
      <c r="B372" s="412"/>
      <c r="C372" s="401" t="s">
        <v>188</v>
      </c>
      <c r="D372" s="400" t="s">
        <v>505</v>
      </c>
      <c r="E372" s="425"/>
      <c r="F372" s="399"/>
      <c r="G372" s="154">
        <v>9</v>
      </c>
      <c r="H372" s="65" t="s">
        <v>738</v>
      </c>
      <c r="I372" s="69">
        <v>3</v>
      </c>
      <c r="J372" s="5">
        <f>I372*8%/96</f>
        <v>2.5000000000000001E-3</v>
      </c>
      <c r="K372" s="156" t="str">
        <f t="shared" ref="K372:K430" si="21">IF(AND(L372&gt;=0,L372&lt;=I372),"",IF(AND(L372&gt;I372),"*"))</f>
        <v/>
      </c>
      <c r="L372" s="43">
        <v>3</v>
      </c>
      <c r="M372" s="5">
        <f>L372*8%/96</f>
        <v>2.5000000000000001E-3</v>
      </c>
    </row>
    <row r="373" spans="1:13" ht="41.4" customHeight="1" x14ac:dyDescent="0.4">
      <c r="A373" s="421"/>
      <c r="B373" s="412"/>
      <c r="C373" s="401"/>
      <c r="D373" s="400"/>
      <c r="E373" s="425"/>
      <c r="F373" s="399"/>
      <c r="G373" s="154">
        <v>10</v>
      </c>
      <c r="H373" s="65" t="s">
        <v>902</v>
      </c>
      <c r="I373" s="69">
        <v>3</v>
      </c>
      <c r="J373" s="5">
        <f t="shared" ref="J373:J387" si="22">I373*8%/96</f>
        <v>2.5000000000000001E-3</v>
      </c>
      <c r="K373" s="156" t="str">
        <f t="shared" si="21"/>
        <v/>
      </c>
      <c r="L373" s="43">
        <v>3</v>
      </c>
      <c r="M373" s="5">
        <f t="shared" ref="M373:M387" si="23">L373*8%/96</f>
        <v>2.5000000000000001E-3</v>
      </c>
    </row>
    <row r="374" spans="1:13" ht="37.799999999999997" x14ac:dyDescent="0.4">
      <c r="A374" s="421"/>
      <c r="B374" s="412"/>
      <c r="C374" s="401"/>
      <c r="D374" s="400"/>
      <c r="E374" s="425"/>
      <c r="F374" s="399"/>
      <c r="G374" s="154">
        <v>11</v>
      </c>
      <c r="H374" s="65" t="s">
        <v>405</v>
      </c>
      <c r="I374" s="69">
        <v>3</v>
      </c>
      <c r="J374" s="5">
        <f t="shared" si="22"/>
        <v>2.5000000000000001E-3</v>
      </c>
      <c r="K374" s="156" t="str">
        <f t="shared" si="21"/>
        <v/>
      </c>
      <c r="L374" s="43">
        <v>3</v>
      </c>
      <c r="M374" s="5">
        <f t="shared" si="23"/>
        <v>2.5000000000000001E-3</v>
      </c>
    </row>
    <row r="375" spans="1:13" ht="37.799999999999997" x14ac:dyDescent="0.4">
      <c r="A375" s="421"/>
      <c r="B375" s="412"/>
      <c r="C375" s="400" t="s">
        <v>189</v>
      </c>
      <c r="D375" s="400" t="s">
        <v>506</v>
      </c>
      <c r="E375" s="425"/>
      <c r="F375" s="399"/>
      <c r="G375" s="154">
        <v>12</v>
      </c>
      <c r="H375" s="65" t="s">
        <v>752</v>
      </c>
      <c r="I375" s="66">
        <v>4</v>
      </c>
      <c r="J375" s="5">
        <f t="shared" si="22"/>
        <v>3.3333333333333335E-3</v>
      </c>
      <c r="K375" s="156" t="str">
        <f t="shared" si="21"/>
        <v/>
      </c>
      <c r="L375" s="39">
        <v>4</v>
      </c>
      <c r="M375" s="5">
        <f t="shared" si="23"/>
        <v>3.3333333333333335E-3</v>
      </c>
    </row>
    <row r="376" spans="1:13" ht="25.2" x14ac:dyDescent="0.4">
      <c r="A376" s="421"/>
      <c r="B376" s="412"/>
      <c r="C376" s="400"/>
      <c r="D376" s="400"/>
      <c r="E376" s="425"/>
      <c r="F376" s="399"/>
      <c r="G376" s="154">
        <v>13</v>
      </c>
      <c r="H376" s="65" t="s">
        <v>509</v>
      </c>
      <c r="I376" s="66">
        <v>2</v>
      </c>
      <c r="J376" s="5">
        <f t="shared" si="22"/>
        <v>1.6666666666666668E-3</v>
      </c>
      <c r="K376" s="156" t="str">
        <f t="shared" si="21"/>
        <v/>
      </c>
      <c r="L376" s="39">
        <v>2</v>
      </c>
      <c r="M376" s="5">
        <f t="shared" si="23"/>
        <v>1.6666666666666668E-3</v>
      </c>
    </row>
    <row r="377" spans="1:13" ht="25.2" x14ac:dyDescent="0.4">
      <c r="A377" s="421"/>
      <c r="B377" s="412"/>
      <c r="C377" s="400"/>
      <c r="D377" s="400"/>
      <c r="E377" s="425"/>
      <c r="F377" s="399"/>
      <c r="G377" s="154">
        <v>14</v>
      </c>
      <c r="H377" s="65" t="s">
        <v>510</v>
      </c>
      <c r="I377" s="66">
        <v>1</v>
      </c>
      <c r="J377" s="5">
        <f t="shared" si="22"/>
        <v>8.3333333333333339E-4</v>
      </c>
      <c r="K377" s="156" t="str">
        <f t="shared" si="21"/>
        <v/>
      </c>
      <c r="L377" s="39">
        <v>1</v>
      </c>
      <c r="M377" s="5">
        <f t="shared" si="23"/>
        <v>8.3333333333333339E-4</v>
      </c>
    </row>
    <row r="378" spans="1:13" ht="25.2" x14ac:dyDescent="0.4">
      <c r="A378" s="421"/>
      <c r="B378" s="412"/>
      <c r="C378" s="400"/>
      <c r="D378" s="400"/>
      <c r="E378" s="425"/>
      <c r="F378" s="399"/>
      <c r="G378" s="154">
        <v>15</v>
      </c>
      <c r="H378" s="65" t="s">
        <v>644</v>
      </c>
      <c r="I378" s="66">
        <v>1</v>
      </c>
      <c r="J378" s="5">
        <f t="shared" si="22"/>
        <v>8.3333333333333339E-4</v>
      </c>
      <c r="K378" s="156" t="str">
        <f t="shared" si="21"/>
        <v/>
      </c>
      <c r="L378" s="39"/>
      <c r="M378" s="5">
        <f t="shared" si="23"/>
        <v>0</v>
      </c>
    </row>
    <row r="379" spans="1:13" ht="75.599999999999994" x14ac:dyDescent="0.4">
      <c r="A379" s="421"/>
      <c r="B379" s="412"/>
      <c r="C379" s="157" t="s">
        <v>190</v>
      </c>
      <c r="D379" s="150" t="s">
        <v>380</v>
      </c>
      <c r="E379" s="425"/>
      <c r="F379" s="159"/>
      <c r="G379" s="154">
        <v>16</v>
      </c>
      <c r="H379" s="65" t="s">
        <v>460</v>
      </c>
      <c r="I379" s="66">
        <v>3</v>
      </c>
      <c r="J379" s="5">
        <f t="shared" si="22"/>
        <v>2.5000000000000001E-3</v>
      </c>
      <c r="K379" s="156" t="str">
        <f t="shared" si="21"/>
        <v/>
      </c>
      <c r="L379" s="39">
        <v>1.8</v>
      </c>
      <c r="M379" s="5">
        <f t="shared" si="23"/>
        <v>1.5000000000000002E-3</v>
      </c>
    </row>
    <row r="380" spans="1:13" ht="37.799999999999997" x14ac:dyDescent="0.4">
      <c r="A380" s="421"/>
      <c r="B380" s="412"/>
      <c r="C380" s="401" t="s">
        <v>191</v>
      </c>
      <c r="D380" s="400" t="s">
        <v>381</v>
      </c>
      <c r="E380" s="425"/>
      <c r="F380" s="399"/>
      <c r="G380" s="154">
        <v>17</v>
      </c>
      <c r="H380" s="65" t="s">
        <v>411</v>
      </c>
      <c r="I380" s="69">
        <v>1</v>
      </c>
      <c r="J380" s="5">
        <f t="shared" si="22"/>
        <v>8.3333333333333339E-4</v>
      </c>
      <c r="K380" s="156" t="str">
        <f t="shared" si="21"/>
        <v/>
      </c>
      <c r="L380" s="43"/>
      <c r="M380" s="5">
        <f t="shared" si="23"/>
        <v>0</v>
      </c>
    </row>
    <row r="381" spans="1:13" ht="37.799999999999997" x14ac:dyDescent="0.4">
      <c r="A381" s="421"/>
      <c r="B381" s="412"/>
      <c r="C381" s="401"/>
      <c r="D381" s="400"/>
      <c r="E381" s="425"/>
      <c r="F381" s="399"/>
      <c r="G381" s="154">
        <v>18</v>
      </c>
      <c r="H381" s="65" t="s">
        <v>871</v>
      </c>
      <c r="I381" s="69">
        <v>3</v>
      </c>
      <c r="J381" s="5">
        <f t="shared" si="22"/>
        <v>2.5000000000000001E-3</v>
      </c>
      <c r="K381" s="156" t="str">
        <f t="shared" si="21"/>
        <v/>
      </c>
      <c r="L381" s="43"/>
      <c r="M381" s="5">
        <f t="shared" si="23"/>
        <v>0</v>
      </c>
    </row>
    <row r="382" spans="1:13" ht="50.4" x14ac:dyDescent="0.4">
      <c r="A382" s="421"/>
      <c r="B382" s="412"/>
      <c r="C382" s="401"/>
      <c r="D382" s="400"/>
      <c r="E382" s="425"/>
      <c r="F382" s="399"/>
      <c r="G382" s="154">
        <v>19</v>
      </c>
      <c r="H382" s="65" t="s">
        <v>739</v>
      </c>
      <c r="I382" s="69">
        <v>3</v>
      </c>
      <c r="J382" s="5">
        <f t="shared" si="22"/>
        <v>2.5000000000000001E-3</v>
      </c>
      <c r="K382" s="156" t="str">
        <f t="shared" si="21"/>
        <v/>
      </c>
      <c r="L382" s="43"/>
      <c r="M382" s="5">
        <f t="shared" si="23"/>
        <v>0</v>
      </c>
    </row>
    <row r="383" spans="1:13" ht="37.799999999999997" x14ac:dyDescent="0.4">
      <c r="A383" s="421"/>
      <c r="B383" s="412"/>
      <c r="C383" s="401"/>
      <c r="D383" s="400"/>
      <c r="E383" s="425"/>
      <c r="F383" s="399"/>
      <c r="G383" s="154">
        <v>20</v>
      </c>
      <c r="H383" s="65" t="s">
        <v>457</v>
      </c>
      <c r="I383" s="69">
        <v>2</v>
      </c>
      <c r="J383" s="5">
        <f t="shared" si="22"/>
        <v>1.6666666666666668E-3</v>
      </c>
      <c r="K383" s="156" t="str">
        <f t="shared" si="21"/>
        <v/>
      </c>
      <c r="L383" s="43">
        <v>2</v>
      </c>
      <c r="M383" s="5">
        <f t="shared" si="23"/>
        <v>1.6666666666666668E-3</v>
      </c>
    </row>
    <row r="384" spans="1:13" ht="37.799999999999997" x14ac:dyDescent="0.4">
      <c r="A384" s="421"/>
      <c r="B384" s="412"/>
      <c r="C384" s="401"/>
      <c r="D384" s="400"/>
      <c r="E384" s="425"/>
      <c r="F384" s="399"/>
      <c r="G384" s="154">
        <v>21</v>
      </c>
      <c r="H384" s="65" t="s">
        <v>903</v>
      </c>
      <c r="I384" s="69">
        <v>2</v>
      </c>
      <c r="J384" s="5">
        <f t="shared" si="22"/>
        <v>1.6666666666666668E-3</v>
      </c>
      <c r="K384" s="156" t="str">
        <f t="shared" si="21"/>
        <v/>
      </c>
      <c r="L384" s="43"/>
      <c r="M384" s="5">
        <f t="shared" si="23"/>
        <v>0</v>
      </c>
    </row>
    <row r="385" spans="1:13" ht="37.950000000000003" customHeight="1" x14ac:dyDescent="0.4">
      <c r="A385" s="421"/>
      <c r="B385" s="412"/>
      <c r="C385" s="400" t="s">
        <v>192</v>
      </c>
      <c r="D385" s="400" t="s">
        <v>904</v>
      </c>
      <c r="E385" s="425"/>
      <c r="F385" s="399"/>
      <c r="G385" s="154">
        <v>22</v>
      </c>
      <c r="H385" s="65" t="s">
        <v>753</v>
      </c>
      <c r="I385" s="66">
        <v>3</v>
      </c>
      <c r="J385" s="5">
        <f t="shared" si="22"/>
        <v>2.5000000000000001E-3</v>
      </c>
      <c r="K385" s="156" t="str">
        <f t="shared" si="21"/>
        <v/>
      </c>
      <c r="L385" s="39"/>
      <c r="M385" s="5">
        <f t="shared" si="23"/>
        <v>0</v>
      </c>
    </row>
    <row r="386" spans="1:13" ht="25.2" x14ac:dyDescent="0.4">
      <c r="A386" s="421"/>
      <c r="B386" s="412"/>
      <c r="C386" s="400"/>
      <c r="D386" s="400"/>
      <c r="E386" s="425"/>
      <c r="F386" s="399"/>
      <c r="G386" s="154">
        <v>23</v>
      </c>
      <c r="H386" s="65" t="s">
        <v>461</v>
      </c>
      <c r="I386" s="66">
        <v>2</v>
      </c>
      <c r="J386" s="5">
        <f t="shared" si="22"/>
        <v>1.6666666666666668E-3</v>
      </c>
      <c r="K386" s="156" t="str">
        <f t="shared" si="21"/>
        <v/>
      </c>
      <c r="L386" s="39"/>
      <c r="M386" s="5">
        <f t="shared" si="23"/>
        <v>0</v>
      </c>
    </row>
    <row r="387" spans="1:13" ht="49.2" customHeight="1" x14ac:dyDescent="0.4">
      <c r="A387" s="421"/>
      <c r="B387" s="412"/>
      <c r="C387" s="400"/>
      <c r="D387" s="400"/>
      <c r="E387" s="425"/>
      <c r="F387" s="399"/>
      <c r="G387" s="154">
        <v>24</v>
      </c>
      <c r="H387" s="65" t="s">
        <v>511</v>
      </c>
      <c r="I387" s="66">
        <v>1</v>
      </c>
      <c r="J387" s="5">
        <f t="shared" si="22"/>
        <v>8.3333333333333339E-4</v>
      </c>
      <c r="K387" s="156" t="str">
        <f t="shared" si="21"/>
        <v/>
      </c>
      <c r="L387" s="39"/>
      <c r="M387" s="5">
        <f t="shared" si="23"/>
        <v>0</v>
      </c>
    </row>
    <row r="388" spans="1:13" ht="17.25" customHeight="1" thickBot="1" x14ac:dyDescent="0.45">
      <c r="A388" s="422"/>
      <c r="B388" s="413"/>
      <c r="C388" s="403"/>
      <c r="D388" s="403"/>
      <c r="E388" s="426"/>
      <c r="F388" s="55"/>
      <c r="G388" s="395" t="s">
        <v>4</v>
      </c>
      <c r="H388" s="396"/>
      <c r="I388" s="67">
        <f>SUM(I371:I387)</f>
        <v>40</v>
      </c>
      <c r="J388" s="2">
        <f>SUM(J371:J387)</f>
        <v>3.3333333333333326E-2</v>
      </c>
      <c r="K388" s="156" t="str">
        <f t="shared" si="21"/>
        <v/>
      </c>
      <c r="L388" s="3">
        <f>SUM(L371:L387)</f>
        <v>22.8</v>
      </c>
      <c r="M388" s="2">
        <f>SUM(M371:M387)</f>
        <v>1.9000000000000003E-2</v>
      </c>
    </row>
    <row r="389" spans="1:13" ht="6" customHeight="1" thickBot="1" x14ac:dyDescent="0.45">
      <c r="A389" s="47"/>
      <c r="B389" s="41"/>
      <c r="C389" s="47"/>
      <c r="D389" s="62"/>
      <c r="E389" s="47"/>
      <c r="G389" s="87"/>
      <c r="H389" s="87"/>
      <c r="I389" s="88"/>
      <c r="J389" s="89"/>
      <c r="K389" s="47"/>
      <c r="L389" s="88"/>
      <c r="M389" s="90"/>
    </row>
    <row r="390" spans="1:13" ht="13.5" customHeight="1" x14ac:dyDescent="0.4">
      <c r="A390" s="430" t="s">
        <v>186</v>
      </c>
      <c r="B390" s="431"/>
      <c r="C390" s="431"/>
      <c r="D390" s="431"/>
      <c r="E390" s="431"/>
      <c r="F390" s="431"/>
      <c r="G390" s="431"/>
      <c r="H390" s="431"/>
      <c r="I390" s="431"/>
      <c r="J390" s="432"/>
      <c r="K390" s="156"/>
      <c r="L390" s="32" t="s">
        <v>71</v>
      </c>
      <c r="M390" s="33" t="s">
        <v>81</v>
      </c>
    </row>
    <row r="391" spans="1:13" ht="14.1" customHeight="1" x14ac:dyDescent="0.4">
      <c r="A391" s="151">
        <f>G371</f>
        <v>8</v>
      </c>
      <c r="B391" s="427"/>
      <c r="C391" s="428"/>
      <c r="D391" s="428"/>
      <c r="E391" s="428"/>
      <c r="F391" s="428"/>
      <c r="G391" s="428"/>
      <c r="H391" s="428"/>
      <c r="I391" s="428"/>
      <c r="J391" s="429"/>
      <c r="K391" s="47"/>
      <c r="L391" s="35"/>
      <c r="M391" s="36"/>
    </row>
    <row r="392" spans="1:13" ht="14.1" customHeight="1" x14ac:dyDescent="0.4">
      <c r="A392" s="151">
        <f t="shared" ref="A392:A407" si="24">G372</f>
        <v>9</v>
      </c>
      <c r="B392" s="427"/>
      <c r="C392" s="428"/>
      <c r="D392" s="428"/>
      <c r="E392" s="428"/>
      <c r="F392" s="428"/>
      <c r="G392" s="428"/>
      <c r="H392" s="428"/>
      <c r="I392" s="428"/>
      <c r="J392" s="429"/>
      <c r="K392" s="47"/>
      <c r="L392" s="35"/>
      <c r="M392" s="36"/>
    </row>
    <row r="393" spans="1:13" ht="14.1" customHeight="1" x14ac:dyDescent="0.4">
      <c r="A393" s="151">
        <f t="shared" si="24"/>
        <v>10</v>
      </c>
      <c r="B393" s="427"/>
      <c r="C393" s="428"/>
      <c r="D393" s="428"/>
      <c r="E393" s="428"/>
      <c r="F393" s="428"/>
      <c r="G393" s="428"/>
      <c r="H393" s="428"/>
      <c r="I393" s="428"/>
      <c r="J393" s="429"/>
      <c r="K393" s="47"/>
      <c r="L393" s="35"/>
      <c r="M393" s="36"/>
    </row>
    <row r="394" spans="1:13" ht="14.1" customHeight="1" x14ac:dyDescent="0.4">
      <c r="A394" s="151">
        <f t="shared" si="24"/>
        <v>11</v>
      </c>
      <c r="B394" s="427"/>
      <c r="C394" s="428"/>
      <c r="D394" s="428"/>
      <c r="E394" s="428"/>
      <c r="F394" s="428"/>
      <c r="G394" s="428"/>
      <c r="H394" s="428"/>
      <c r="I394" s="428"/>
      <c r="J394" s="429"/>
      <c r="K394" s="47"/>
      <c r="L394" s="35"/>
      <c r="M394" s="36"/>
    </row>
    <row r="395" spans="1:13" ht="14.1" customHeight="1" x14ac:dyDescent="0.4">
      <c r="A395" s="151">
        <f t="shared" si="24"/>
        <v>12</v>
      </c>
      <c r="B395" s="427"/>
      <c r="C395" s="428"/>
      <c r="D395" s="428"/>
      <c r="E395" s="428"/>
      <c r="F395" s="428"/>
      <c r="G395" s="428"/>
      <c r="H395" s="428"/>
      <c r="I395" s="428"/>
      <c r="J395" s="429"/>
      <c r="K395" s="47"/>
      <c r="L395" s="35"/>
      <c r="M395" s="36"/>
    </row>
    <row r="396" spans="1:13" ht="14.1" customHeight="1" x14ac:dyDescent="0.4">
      <c r="A396" s="151">
        <f t="shared" si="24"/>
        <v>13</v>
      </c>
      <c r="B396" s="427"/>
      <c r="C396" s="428"/>
      <c r="D396" s="428"/>
      <c r="E396" s="428"/>
      <c r="F396" s="428"/>
      <c r="G396" s="428"/>
      <c r="H396" s="428"/>
      <c r="I396" s="428"/>
      <c r="J396" s="429"/>
      <c r="K396" s="47"/>
      <c r="L396" s="35"/>
      <c r="M396" s="36"/>
    </row>
    <row r="397" spans="1:13" ht="14.1" customHeight="1" x14ac:dyDescent="0.4">
      <c r="A397" s="151">
        <f t="shared" si="24"/>
        <v>14</v>
      </c>
      <c r="B397" s="427"/>
      <c r="C397" s="428"/>
      <c r="D397" s="428"/>
      <c r="E397" s="428"/>
      <c r="F397" s="428"/>
      <c r="G397" s="428"/>
      <c r="H397" s="428"/>
      <c r="I397" s="428"/>
      <c r="J397" s="429"/>
      <c r="K397" s="47"/>
      <c r="L397" s="35"/>
      <c r="M397" s="36"/>
    </row>
    <row r="398" spans="1:13" ht="14.1" customHeight="1" x14ac:dyDescent="0.4">
      <c r="A398" s="151">
        <f t="shared" si="24"/>
        <v>15</v>
      </c>
      <c r="B398" s="427"/>
      <c r="C398" s="428"/>
      <c r="D398" s="428"/>
      <c r="E398" s="428"/>
      <c r="F398" s="428"/>
      <c r="G398" s="428"/>
      <c r="H398" s="428"/>
      <c r="I398" s="428"/>
      <c r="J398" s="429"/>
      <c r="K398" s="47"/>
      <c r="L398" s="35"/>
      <c r="M398" s="36"/>
    </row>
    <row r="399" spans="1:13" ht="14.1" customHeight="1" x14ac:dyDescent="0.4">
      <c r="A399" s="151">
        <f t="shared" si="24"/>
        <v>16</v>
      </c>
      <c r="B399" s="427"/>
      <c r="C399" s="428"/>
      <c r="D399" s="428"/>
      <c r="E399" s="428"/>
      <c r="F399" s="428"/>
      <c r="G399" s="428"/>
      <c r="H399" s="428"/>
      <c r="I399" s="428"/>
      <c r="J399" s="429"/>
      <c r="K399" s="47"/>
      <c r="L399" s="35"/>
      <c r="M399" s="36"/>
    </row>
    <row r="400" spans="1:13" ht="14.1" customHeight="1" x14ac:dyDescent="0.4">
      <c r="A400" s="151">
        <f t="shared" si="24"/>
        <v>17</v>
      </c>
      <c r="B400" s="427"/>
      <c r="C400" s="428"/>
      <c r="D400" s="428"/>
      <c r="E400" s="428"/>
      <c r="F400" s="428"/>
      <c r="G400" s="428"/>
      <c r="H400" s="428"/>
      <c r="I400" s="428"/>
      <c r="J400" s="429"/>
      <c r="K400" s="47"/>
      <c r="L400" s="35"/>
      <c r="M400" s="36"/>
    </row>
    <row r="401" spans="1:13" ht="14.1" customHeight="1" x14ac:dyDescent="0.4">
      <c r="A401" s="151">
        <f t="shared" si="24"/>
        <v>18</v>
      </c>
      <c r="B401" s="427"/>
      <c r="C401" s="428"/>
      <c r="D401" s="428"/>
      <c r="E401" s="428"/>
      <c r="F401" s="428"/>
      <c r="G401" s="428"/>
      <c r="H401" s="428"/>
      <c r="I401" s="428"/>
      <c r="J401" s="429"/>
      <c r="K401" s="47"/>
      <c r="L401" s="35"/>
      <c r="M401" s="36"/>
    </row>
    <row r="402" spans="1:13" ht="14.1" customHeight="1" x14ac:dyDescent="0.4">
      <c r="A402" s="151">
        <f t="shared" si="24"/>
        <v>19</v>
      </c>
      <c r="B402" s="427"/>
      <c r="C402" s="428"/>
      <c r="D402" s="428"/>
      <c r="E402" s="428"/>
      <c r="F402" s="428"/>
      <c r="G402" s="428"/>
      <c r="H402" s="428"/>
      <c r="I402" s="428"/>
      <c r="J402" s="429"/>
      <c r="K402" s="47"/>
      <c r="L402" s="35"/>
      <c r="M402" s="36"/>
    </row>
    <row r="403" spans="1:13" ht="14.1" customHeight="1" x14ac:dyDescent="0.4">
      <c r="A403" s="151">
        <f t="shared" si="24"/>
        <v>20</v>
      </c>
      <c r="B403" s="427"/>
      <c r="C403" s="428"/>
      <c r="D403" s="428"/>
      <c r="E403" s="428"/>
      <c r="F403" s="428"/>
      <c r="G403" s="428"/>
      <c r="H403" s="428"/>
      <c r="I403" s="428"/>
      <c r="J403" s="429"/>
      <c r="K403" s="47"/>
      <c r="L403" s="35"/>
      <c r="M403" s="36"/>
    </row>
    <row r="404" spans="1:13" ht="14.1" customHeight="1" x14ac:dyDescent="0.4">
      <c r="A404" s="151">
        <f t="shared" si="24"/>
        <v>21</v>
      </c>
      <c r="B404" s="427"/>
      <c r="C404" s="428"/>
      <c r="D404" s="428"/>
      <c r="E404" s="428"/>
      <c r="F404" s="428"/>
      <c r="G404" s="428"/>
      <c r="H404" s="428"/>
      <c r="I404" s="428"/>
      <c r="J404" s="429"/>
      <c r="K404" s="47"/>
      <c r="L404" s="35"/>
      <c r="M404" s="36"/>
    </row>
    <row r="405" spans="1:13" ht="14.1" customHeight="1" x14ac:dyDescent="0.4">
      <c r="A405" s="151">
        <f t="shared" si="24"/>
        <v>22</v>
      </c>
      <c r="B405" s="427"/>
      <c r="C405" s="428"/>
      <c r="D405" s="428"/>
      <c r="E405" s="428"/>
      <c r="F405" s="428"/>
      <c r="G405" s="428"/>
      <c r="H405" s="428"/>
      <c r="I405" s="428"/>
      <c r="J405" s="429"/>
      <c r="K405" s="47"/>
      <c r="L405" s="35"/>
      <c r="M405" s="36"/>
    </row>
    <row r="406" spans="1:13" ht="14.1" customHeight="1" x14ac:dyDescent="0.4">
      <c r="A406" s="151">
        <f t="shared" si="24"/>
        <v>23</v>
      </c>
      <c r="B406" s="427"/>
      <c r="C406" s="428"/>
      <c r="D406" s="428"/>
      <c r="E406" s="428"/>
      <c r="F406" s="428"/>
      <c r="G406" s="428"/>
      <c r="H406" s="428"/>
      <c r="I406" s="428"/>
      <c r="J406" s="429"/>
      <c r="K406" s="47"/>
      <c r="L406" s="35"/>
      <c r="M406" s="36"/>
    </row>
    <row r="407" spans="1:13" ht="14.1" customHeight="1" thickBot="1" x14ac:dyDescent="0.45">
      <c r="A407" s="152">
        <f t="shared" si="24"/>
        <v>24</v>
      </c>
      <c r="B407" s="433"/>
      <c r="C407" s="434"/>
      <c r="D407" s="434"/>
      <c r="E407" s="434"/>
      <c r="F407" s="434"/>
      <c r="G407" s="434"/>
      <c r="H407" s="434"/>
      <c r="I407" s="434"/>
      <c r="J407" s="435"/>
      <c r="K407" s="47"/>
      <c r="L407" s="37"/>
      <c r="M407" s="38"/>
    </row>
    <row r="408" spans="1:13" ht="6" customHeight="1" thickBot="1" x14ac:dyDescent="0.45">
      <c r="A408" s="47"/>
      <c r="B408" s="41"/>
      <c r="C408" s="47"/>
      <c r="D408" s="62"/>
      <c r="E408" s="47"/>
      <c r="G408" s="87"/>
      <c r="H408" s="87"/>
      <c r="I408" s="88"/>
      <c r="J408" s="89"/>
      <c r="K408" s="47"/>
      <c r="L408" s="88"/>
      <c r="M408" s="90"/>
    </row>
    <row r="409" spans="1:13" ht="25.2" customHeight="1" x14ac:dyDescent="0.4">
      <c r="A409" s="420">
        <v>1.3</v>
      </c>
      <c r="B409" s="423" t="s">
        <v>521</v>
      </c>
      <c r="C409" s="436" t="s">
        <v>8</v>
      </c>
      <c r="D409" s="437" t="s">
        <v>522</v>
      </c>
      <c r="E409" s="424">
        <f>I430</f>
        <v>35</v>
      </c>
      <c r="F409" s="399"/>
      <c r="G409" s="153">
        <v>25</v>
      </c>
      <c r="H409" s="4" t="s">
        <v>523</v>
      </c>
      <c r="I409" s="70">
        <v>1</v>
      </c>
      <c r="J409" s="71">
        <f>I409*8%/96</f>
        <v>8.3333333333333339E-4</v>
      </c>
      <c r="K409" s="156" t="str">
        <f t="shared" si="21"/>
        <v/>
      </c>
      <c r="L409" s="91">
        <v>1</v>
      </c>
      <c r="M409" s="71">
        <f>L409*8%/96</f>
        <v>8.3333333333333339E-4</v>
      </c>
    </row>
    <row r="410" spans="1:13" ht="52.95" customHeight="1" x14ac:dyDescent="0.4">
      <c r="A410" s="421"/>
      <c r="B410" s="412"/>
      <c r="C410" s="401"/>
      <c r="D410" s="400"/>
      <c r="E410" s="425"/>
      <c r="F410" s="399"/>
      <c r="G410" s="154">
        <v>26</v>
      </c>
      <c r="H410" s="65" t="s">
        <v>524</v>
      </c>
      <c r="I410" s="66">
        <v>3</v>
      </c>
      <c r="J410" s="1">
        <f>I410*8%/96</f>
        <v>2.5000000000000001E-3</v>
      </c>
      <c r="K410" s="156" t="str">
        <f t="shared" si="21"/>
        <v/>
      </c>
      <c r="L410" s="39">
        <v>3</v>
      </c>
      <c r="M410" s="1">
        <f>L410*8%/96</f>
        <v>2.5000000000000001E-3</v>
      </c>
    </row>
    <row r="411" spans="1:13" ht="25.2" x14ac:dyDescent="0.4">
      <c r="A411" s="421"/>
      <c r="B411" s="412"/>
      <c r="C411" s="401" t="s">
        <v>64</v>
      </c>
      <c r="D411" s="400" t="s">
        <v>525</v>
      </c>
      <c r="E411" s="425"/>
      <c r="F411" s="399"/>
      <c r="G411" s="154">
        <v>27</v>
      </c>
      <c r="H411" s="65" t="s">
        <v>414</v>
      </c>
      <c r="I411" s="66">
        <v>1</v>
      </c>
      <c r="J411" s="1">
        <f t="shared" ref="J411:J429" si="25">I411*8%/96</f>
        <v>8.3333333333333339E-4</v>
      </c>
      <c r="K411" s="156" t="str">
        <f t="shared" si="21"/>
        <v/>
      </c>
      <c r="L411" s="39">
        <v>1</v>
      </c>
      <c r="M411" s="1">
        <f t="shared" ref="M411:M429" si="26">L411*8%/96</f>
        <v>8.3333333333333339E-4</v>
      </c>
    </row>
    <row r="412" spans="1:13" ht="25.2" x14ac:dyDescent="0.4">
      <c r="A412" s="421"/>
      <c r="B412" s="412"/>
      <c r="C412" s="401"/>
      <c r="D412" s="400"/>
      <c r="E412" s="425"/>
      <c r="F412" s="399"/>
      <c r="G412" s="154">
        <v>28</v>
      </c>
      <c r="H412" s="65" t="s">
        <v>368</v>
      </c>
      <c r="I412" s="66">
        <v>2</v>
      </c>
      <c r="J412" s="1">
        <f t="shared" si="25"/>
        <v>1.6666666666666668E-3</v>
      </c>
      <c r="K412" s="156" t="str">
        <f t="shared" si="21"/>
        <v/>
      </c>
      <c r="L412" s="39">
        <v>2</v>
      </c>
      <c r="M412" s="1">
        <f t="shared" si="26"/>
        <v>1.6666666666666668E-3</v>
      </c>
    </row>
    <row r="413" spans="1:13" ht="37.799999999999997" x14ac:dyDescent="0.4">
      <c r="A413" s="421"/>
      <c r="B413" s="412"/>
      <c r="C413" s="401"/>
      <c r="D413" s="400"/>
      <c r="E413" s="425"/>
      <c r="F413" s="399"/>
      <c r="G413" s="154">
        <v>29</v>
      </c>
      <c r="H413" s="65" t="s">
        <v>512</v>
      </c>
      <c r="I413" s="66">
        <v>1</v>
      </c>
      <c r="J413" s="1">
        <f t="shared" si="25"/>
        <v>8.3333333333333339E-4</v>
      </c>
      <c r="K413" s="156" t="str">
        <f t="shared" si="21"/>
        <v/>
      </c>
      <c r="L413" s="39">
        <v>1</v>
      </c>
      <c r="M413" s="1">
        <f t="shared" si="26"/>
        <v>8.3333333333333339E-4</v>
      </c>
    </row>
    <row r="414" spans="1:13" ht="78.599999999999994" customHeight="1" x14ac:dyDescent="0.4">
      <c r="A414" s="421"/>
      <c r="B414" s="412"/>
      <c r="C414" s="157" t="s">
        <v>65</v>
      </c>
      <c r="D414" s="150" t="s">
        <v>836</v>
      </c>
      <c r="E414" s="425"/>
      <c r="F414" s="159"/>
      <c r="G414" s="154">
        <v>30</v>
      </c>
      <c r="H414" s="65" t="s">
        <v>882</v>
      </c>
      <c r="I414" s="66">
        <v>2</v>
      </c>
      <c r="J414" s="1">
        <f t="shared" si="25"/>
        <v>1.6666666666666668E-3</v>
      </c>
      <c r="K414" s="156" t="str">
        <f t="shared" si="21"/>
        <v/>
      </c>
      <c r="L414" s="39">
        <v>2</v>
      </c>
      <c r="M414" s="1">
        <f t="shared" si="26"/>
        <v>1.6666666666666668E-3</v>
      </c>
    </row>
    <row r="415" spans="1:13" ht="25.2" x14ac:dyDescent="0.4">
      <c r="A415" s="421"/>
      <c r="B415" s="412"/>
      <c r="C415" s="401" t="s">
        <v>243</v>
      </c>
      <c r="D415" s="400" t="s">
        <v>382</v>
      </c>
      <c r="E415" s="425"/>
      <c r="F415" s="399"/>
      <c r="G415" s="154">
        <v>31</v>
      </c>
      <c r="H415" s="65" t="s">
        <v>383</v>
      </c>
      <c r="I415" s="66">
        <v>1</v>
      </c>
      <c r="J415" s="1">
        <f t="shared" si="25"/>
        <v>8.3333333333333339E-4</v>
      </c>
      <c r="K415" s="156" t="str">
        <f t="shared" si="21"/>
        <v/>
      </c>
      <c r="L415" s="39">
        <v>1</v>
      </c>
      <c r="M415" s="1">
        <f t="shared" si="26"/>
        <v>8.3333333333333339E-4</v>
      </c>
    </row>
    <row r="416" spans="1:13" ht="61.95" customHeight="1" x14ac:dyDescent="0.4">
      <c r="A416" s="421"/>
      <c r="B416" s="412"/>
      <c r="C416" s="401"/>
      <c r="D416" s="400"/>
      <c r="E416" s="425"/>
      <c r="F416" s="399"/>
      <c r="G416" s="154">
        <v>32</v>
      </c>
      <c r="H416" s="65" t="s">
        <v>404</v>
      </c>
      <c r="I416" s="66">
        <v>4</v>
      </c>
      <c r="J416" s="1">
        <f t="shared" si="25"/>
        <v>3.3333333333333335E-3</v>
      </c>
      <c r="K416" s="156" t="str">
        <f t="shared" si="21"/>
        <v/>
      </c>
      <c r="L416" s="39">
        <v>4</v>
      </c>
      <c r="M416" s="1">
        <f t="shared" si="26"/>
        <v>3.3333333333333335E-3</v>
      </c>
    </row>
    <row r="417" spans="1:13" ht="25.2" x14ac:dyDescent="0.4">
      <c r="A417" s="421"/>
      <c r="B417" s="412"/>
      <c r="C417" s="401" t="s">
        <v>244</v>
      </c>
      <c r="D417" s="400" t="s">
        <v>415</v>
      </c>
      <c r="E417" s="425"/>
      <c r="F417" s="399"/>
      <c r="G417" s="154">
        <v>33</v>
      </c>
      <c r="H417" s="65" t="s">
        <v>406</v>
      </c>
      <c r="I417" s="66">
        <v>1</v>
      </c>
      <c r="J417" s="1">
        <f t="shared" si="25"/>
        <v>8.3333333333333339E-4</v>
      </c>
      <c r="K417" s="156" t="str">
        <f t="shared" si="21"/>
        <v/>
      </c>
      <c r="L417" s="39">
        <v>1</v>
      </c>
      <c r="M417" s="1">
        <f t="shared" si="26"/>
        <v>8.3333333333333339E-4</v>
      </c>
    </row>
    <row r="418" spans="1:13" ht="25.2" x14ac:dyDescent="0.4">
      <c r="A418" s="421"/>
      <c r="B418" s="412"/>
      <c r="C418" s="401"/>
      <c r="D418" s="400"/>
      <c r="E418" s="425"/>
      <c r="F418" s="399"/>
      <c r="G418" s="154">
        <v>34</v>
      </c>
      <c r="H418" s="65" t="s">
        <v>368</v>
      </c>
      <c r="I418" s="66">
        <v>2</v>
      </c>
      <c r="J418" s="1">
        <f t="shared" si="25"/>
        <v>1.6666666666666668E-3</v>
      </c>
      <c r="K418" s="156" t="str">
        <f t="shared" si="21"/>
        <v/>
      </c>
      <c r="L418" s="39">
        <v>2</v>
      </c>
      <c r="M418" s="1">
        <f t="shared" si="26"/>
        <v>1.6666666666666668E-3</v>
      </c>
    </row>
    <row r="419" spans="1:13" ht="25.2" x14ac:dyDescent="0.4">
      <c r="A419" s="421"/>
      <c r="B419" s="412"/>
      <c r="C419" s="401"/>
      <c r="D419" s="400"/>
      <c r="E419" s="425"/>
      <c r="F419" s="399"/>
      <c r="G419" s="154">
        <v>35</v>
      </c>
      <c r="H419" s="65" t="s">
        <v>462</v>
      </c>
      <c r="I419" s="66">
        <v>1</v>
      </c>
      <c r="J419" s="1">
        <f t="shared" si="25"/>
        <v>8.3333333333333339E-4</v>
      </c>
      <c r="K419" s="156" t="str">
        <f t="shared" si="21"/>
        <v/>
      </c>
      <c r="L419" s="39">
        <v>1</v>
      </c>
      <c r="M419" s="1">
        <f t="shared" si="26"/>
        <v>8.3333333333333339E-4</v>
      </c>
    </row>
    <row r="420" spans="1:13" ht="25.2" x14ac:dyDescent="0.4">
      <c r="A420" s="421"/>
      <c r="B420" s="412"/>
      <c r="C420" s="401"/>
      <c r="D420" s="400"/>
      <c r="E420" s="425"/>
      <c r="F420" s="399"/>
      <c r="G420" s="154">
        <v>36</v>
      </c>
      <c r="H420" s="65" t="s">
        <v>513</v>
      </c>
      <c r="I420" s="66">
        <v>2</v>
      </c>
      <c r="J420" s="1">
        <f t="shared" si="25"/>
        <v>1.6666666666666668E-3</v>
      </c>
      <c r="K420" s="156" t="str">
        <f t="shared" si="21"/>
        <v/>
      </c>
      <c r="L420" s="39">
        <v>2</v>
      </c>
      <c r="M420" s="1">
        <f t="shared" si="26"/>
        <v>1.6666666666666668E-3</v>
      </c>
    </row>
    <row r="421" spans="1:13" ht="25.2" x14ac:dyDescent="0.4">
      <c r="A421" s="421"/>
      <c r="B421" s="412"/>
      <c r="C421" s="401"/>
      <c r="D421" s="400"/>
      <c r="E421" s="425"/>
      <c r="F421" s="399"/>
      <c r="G421" s="154">
        <v>37</v>
      </c>
      <c r="H421" s="65" t="s">
        <v>463</v>
      </c>
      <c r="I421" s="66">
        <v>1</v>
      </c>
      <c r="J421" s="1">
        <f t="shared" si="25"/>
        <v>8.3333333333333339E-4</v>
      </c>
      <c r="K421" s="156" t="str">
        <f t="shared" si="21"/>
        <v/>
      </c>
      <c r="L421" s="39">
        <v>1</v>
      </c>
      <c r="M421" s="1">
        <f t="shared" si="26"/>
        <v>8.3333333333333339E-4</v>
      </c>
    </row>
    <row r="422" spans="1:13" ht="75.599999999999994" x14ac:dyDescent="0.4">
      <c r="A422" s="421"/>
      <c r="B422" s="412"/>
      <c r="C422" s="157" t="s">
        <v>245</v>
      </c>
      <c r="D422" s="150" t="s">
        <v>837</v>
      </c>
      <c r="E422" s="425"/>
      <c r="F422" s="159"/>
      <c r="G422" s="154">
        <v>38</v>
      </c>
      <c r="H422" s="65" t="s">
        <v>883</v>
      </c>
      <c r="I422" s="66">
        <v>2</v>
      </c>
      <c r="J422" s="1">
        <f t="shared" si="25"/>
        <v>1.6666666666666668E-3</v>
      </c>
      <c r="K422" s="156" t="str">
        <f t="shared" si="21"/>
        <v/>
      </c>
      <c r="L422" s="39">
        <v>2</v>
      </c>
      <c r="M422" s="1">
        <f t="shared" si="26"/>
        <v>1.6666666666666668E-3</v>
      </c>
    </row>
    <row r="423" spans="1:13" ht="15.6" customHeight="1" x14ac:dyDescent="0.4">
      <c r="A423" s="421"/>
      <c r="B423" s="412"/>
      <c r="C423" s="401" t="s">
        <v>246</v>
      </c>
      <c r="D423" s="400" t="s">
        <v>754</v>
      </c>
      <c r="E423" s="425"/>
      <c r="F423" s="399"/>
      <c r="G423" s="154">
        <v>39</v>
      </c>
      <c r="H423" s="65" t="s">
        <v>755</v>
      </c>
      <c r="I423" s="66">
        <v>1</v>
      </c>
      <c r="J423" s="1">
        <f t="shared" si="25"/>
        <v>8.3333333333333339E-4</v>
      </c>
      <c r="K423" s="156" t="str">
        <f t="shared" si="21"/>
        <v/>
      </c>
      <c r="L423" s="39">
        <v>1</v>
      </c>
      <c r="M423" s="1">
        <f t="shared" si="26"/>
        <v>8.3333333333333339E-4</v>
      </c>
    </row>
    <row r="424" spans="1:13" ht="63" customHeight="1" x14ac:dyDescent="0.4">
      <c r="A424" s="421"/>
      <c r="B424" s="412"/>
      <c r="C424" s="401"/>
      <c r="D424" s="400"/>
      <c r="E424" s="425"/>
      <c r="F424" s="399"/>
      <c r="G424" s="154">
        <v>40</v>
      </c>
      <c r="H424" s="65" t="s">
        <v>756</v>
      </c>
      <c r="I424" s="66">
        <v>3</v>
      </c>
      <c r="J424" s="1">
        <f t="shared" si="25"/>
        <v>2.5000000000000001E-3</v>
      </c>
      <c r="K424" s="156" t="str">
        <f t="shared" si="21"/>
        <v/>
      </c>
      <c r="L424" s="39">
        <v>3</v>
      </c>
      <c r="M424" s="1">
        <f t="shared" si="26"/>
        <v>2.5000000000000001E-3</v>
      </c>
    </row>
    <row r="425" spans="1:13" ht="25.2" x14ac:dyDescent="0.4">
      <c r="A425" s="421"/>
      <c r="B425" s="412"/>
      <c r="C425" s="401" t="s">
        <v>247</v>
      </c>
      <c r="D425" s="400" t="s">
        <v>741</v>
      </c>
      <c r="E425" s="425"/>
      <c r="F425" s="399"/>
      <c r="G425" s="154">
        <v>41</v>
      </c>
      <c r="H425" s="65" t="s">
        <v>416</v>
      </c>
      <c r="I425" s="66">
        <v>2</v>
      </c>
      <c r="J425" s="1">
        <f t="shared" si="25"/>
        <v>1.6666666666666668E-3</v>
      </c>
      <c r="K425" s="156" t="str">
        <f t="shared" si="21"/>
        <v/>
      </c>
      <c r="L425" s="39">
        <v>2</v>
      </c>
      <c r="M425" s="1">
        <f t="shared" si="26"/>
        <v>1.6666666666666668E-3</v>
      </c>
    </row>
    <row r="426" spans="1:13" ht="25.2" x14ac:dyDescent="0.4">
      <c r="A426" s="421"/>
      <c r="B426" s="412"/>
      <c r="C426" s="401"/>
      <c r="D426" s="400"/>
      <c r="E426" s="425"/>
      <c r="F426" s="399"/>
      <c r="G426" s="154">
        <v>42</v>
      </c>
      <c r="H426" s="65" t="s">
        <v>271</v>
      </c>
      <c r="I426" s="66">
        <v>1</v>
      </c>
      <c r="J426" s="1">
        <f t="shared" si="25"/>
        <v>8.3333333333333339E-4</v>
      </c>
      <c r="K426" s="156" t="str">
        <f t="shared" si="21"/>
        <v/>
      </c>
      <c r="L426" s="39">
        <v>1</v>
      </c>
      <c r="M426" s="1">
        <f t="shared" si="26"/>
        <v>8.3333333333333339E-4</v>
      </c>
    </row>
    <row r="427" spans="1:13" ht="25.2" x14ac:dyDescent="0.4">
      <c r="A427" s="421"/>
      <c r="B427" s="412"/>
      <c r="C427" s="401"/>
      <c r="D427" s="400"/>
      <c r="E427" s="425"/>
      <c r="F427" s="399"/>
      <c r="G427" s="154">
        <v>43</v>
      </c>
      <c r="H427" s="65" t="s">
        <v>742</v>
      </c>
      <c r="I427" s="66">
        <v>1</v>
      </c>
      <c r="J427" s="1">
        <f t="shared" si="25"/>
        <v>8.3333333333333339E-4</v>
      </c>
      <c r="K427" s="156" t="str">
        <f t="shared" si="21"/>
        <v/>
      </c>
      <c r="L427" s="39">
        <v>1</v>
      </c>
      <c r="M427" s="1">
        <f t="shared" si="26"/>
        <v>8.3333333333333339E-4</v>
      </c>
    </row>
    <row r="428" spans="1:13" ht="25.2" x14ac:dyDescent="0.4">
      <c r="A428" s="421"/>
      <c r="B428" s="412"/>
      <c r="C428" s="401"/>
      <c r="D428" s="400"/>
      <c r="E428" s="425"/>
      <c r="F428" s="399"/>
      <c r="G428" s="154">
        <v>44</v>
      </c>
      <c r="H428" s="65" t="s">
        <v>743</v>
      </c>
      <c r="I428" s="66">
        <v>1</v>
      </c>
      <c r="J428" s="1">
        <f t="shared" si="25"/>
        <v>8.3333333333333339E-4</v>
      </c>
      <c r="K428" s="156" t="str">
        <f t="shared" si="21"/>
        <v/>
      </c>
      <c r="L428" s="39">
        <v>1</v>
      </c>
      <c r="M428" s="1">
        <f t="shared" si="26"/>
        <v>8.3333333333333339E-4</v>
      </c>
    </row>
    <row r="429" spans="1:13" ht="60" customHeight="1" x14ac:dyDescent="0.4">
      <c r="A429" s="421"/>
      <c r="B429" s="412"/>
      <c r="C429" s="438" t="s">
        <v>248</v>
      </c>
      <c r="D429" s="440" t="s">
        <v>838</v>
      </c>
      <c r="E429" s="425"/>
      <c r="F429" s="159"/>
      <c r="G429" s="154">
        <v>45</v>
      </c>
      <c r="H429" s="65" t="s">
        <v>905</v>
      </c>
      <c r="I429" s="66">
        <v>2</v>
      </c>
      <c r="J429" s="1">
        <f t="shared" si="25"/>
        <v>1.6666666666666668E-3</v>
      </c>
      <c r="K429" s="156" t="str">
        <f t="shared" si="21"/>
        <v/>
      </c>
      <c r="L429" s="39">
        <v>2</v>
      </c>
      <c r="M429" s="1">
        <f t="shared" si="26"/>
        <v>1.6666666666666668E-3</v>
      </c>
    </row>
    <row r="430" spans="1:13" ht="16.5" customHeight="1" thickBot="1" x14ac:dyDescent="0.45">
      <c r="A430" s="422"/>
      <c r="B430" s="413"/>
      <c r="C430" s="439"/>
      <c r="D430" s="441"/>
      <c r="E430" s="426"/>
      <c r="F430" s="55"/>
      <c r="G430" s="442" t="s">
        <v>4</v>
      </c>
      <c r="H430" s="443"/>
      <c r="I430" s="67">
        <f>SUM(I409:I429)</f>
        <v>35</v>
      </c>
      <c r="J430" s="2">
        <f>SUM(J409:J429)</f>
        <v>2.916666666666666E-2</v>
      </c>
      <c r="K430" s="156" t="str">
        <f t="shared" si="21"/>
        <v/>
      </c>
      <c r="L430" s="3">
        <f>SUM(L409:L429)</f>
        <v>35</v>
      </c>
      <c r="M430" s="2">
        <f>SUM(M409:M429)</f>
        <v>2.916666666666666E-2</v>
      </c>
    </row>
    <row r="431" spans="1:13" ht="6" customHeight="1" thickBot="1" x14ac:dyDescent="0.45">
      <c r="A431" s="47"/>
      <c r="B431" s="41"/>
      <c r="C431" s="47"/>
      <c r="D431" s="41"/>
      <c r="E431" s="47"/>
      <c r="G431" s="87"/>
      <c r="H431" s="87"/>
      <c r="I431" s="88"/>
      <c r="J431" s="89"/>
      <c r="K431" s="47"/>
      <c r="L431" s="92"/>
      <c r="M431" s="93"/>
    </row>
    <row r="432" spans="1:13" ht="13.5" customHeight="1" x14ac:dyDescent="0.4">
      <c r="A432" s="430" t="s">
        <v>186</v>
      </c>
      <c r="B432" s="431"/>
      <c r="C432" s="431"/>
      <c r="D432" s="431"/>
      <c r="E432" s="431"/>
      <c r="F432" s="431"/>
      <c r="G432" s="431"/>
      <c r="H432" s="431"/>
      <c r="I432" s="431"/>
      <c r="J432" s="432"/>
      <c r="K432" s="156"/>
      <c r="L432" s="32" t="s">
        <v>71</v>
      </c>
      <c r="M432" s="33" t="s">
        <v>81</v>
      </c>
    </row>
    <row r="433" spans="1:13" ht="14.1" customHeight="1" x14ac:dyDescent="0.4">
      <c r="A433" s="151">
        <f>G409</f>
        <v>25</v>
      </c>
      <c r="B433" s="427"/>
      <c r="C433" s="428"/>
      <c r="D433" s="428"/>
      <c r="E433" s="428"/>
      <c r="F433" s="428"/>
      <c r="G433" s="428"/>
      <c r="H433" s="428"/>
      <c r="I433" s="428"/>
      <c r="J433" s="429"/>
      <c r="K433" s="47"/>
      <c r="L433" s="35"/>
      <c r="M433" s="36"/>
    </row>
    <row r="434" spans="1:13" ht="14.1" customHeight="1" x14ac:dyDescent="0.4">
      <c r="A434" s="151">
        <f t="shared" ref="A434:A453" si="27">G410</f>
        <v>26</v>
      </c>
      <c r="B434" s="427"/>
      <c r="C434" s="428"/>
      <c r="D434" s="428"/>
      <c r="E434" s="428"/>
      <c r="F434" s="428"/>
      <c r="G434" s="428"/>
      <c r="H434" s="428"/>
      <c r="I434" s="428"/>
      <c r="J434" s="429"/>
      <c r="K434" s="47"/>
      <c r="L434" s="35"/>
      <c r="M434" s="36"/>
    </row>
    <row r="435" spans="1:13" ht="14.1" customHeight="1" x14ac:dyDescent="0.4">
      <c r="A435" s="151">
        <f t="shared" si="27"/>
        <v>27</v>
      </c>
      <c r="B435" s="427"/>
      <c r="C435" s="428"/>
      <c r="D435" s="428"/>
      <c r="E435" s="428"/>
      <c r="F435" s="428"/>
      <c r="G435" s="428"/>
      <c r="H435" s="428"/>
      <c r="I435" s="428"/>
      <c r="J435" s="429"/>
      <c r="K435" s="47"/>
      <c r="L435" s="35"/>
      <c r="M435" s="36"/>
    </row>
    <row r="436" spans="1:13" ht="14.1" customHeight="1" x14ac:dyDescent="0.4">
      <c r="A436" s="151">
        <f t="shared" si="27"/>
        <v>28</v>
      </c>
      <c r="B436" s="427"/>
      <c r="C436" s="428"/>
      <c r="D436" s="428"/>
      <c r="E436" s="428"/>
      <c r="F436" s="428"/>
      <c r="G436" s="428"/>
      <c r="H436" s="428"/>
      <c r="I436" s="428"/>
      <c r="J436" s="429"/>
      <c r="K436" s="47"/>
      <c r="L436" s="35"/>
      <c r="M436" s="36"/>
    </row>
    <row r="437" spans="1:13" ht="14.1" customHeight="1" x14ac:dyDescent="0.4">
      <c r="A437" s="151">
        <f t="shared" si="27"/>
        <v>29</v>
      </c>
      <c r="B437" s="427"/>
      <c r="C437" s="428"/>
      <c r="D437" s="428"/>
      <c r="E437" s="428"/>
      <c r="F437" s="428"/>
      <c r="G437" s="428"/>
      <c r="H437" s="428"/>
      <c r="I437" s="428"/>
      <c r="J437" s="429"/>
      <c r="K437" s="47"/>
      <c r="L437" s="35"/>
      <c r="M437" s="36"/>
    </row>
    <row r="438" spans="1:13" ht="14.1" customHeight="1" x14ac:dyDescent="0.4">
      <c r="A438" s="151">
        <f t="shared" si="27"/>
        <v>30</v>
      </c>
      <c r="B438" s="427"/>
      <c r="C438" s="428"/>
      <c r="D438" s="428"/>
      <c r="E438" s="428"/>
      <c r="F438" s="428"/>
      <c r="G438" s="428"/>
      <c r="H438" s="428"/>
      <c r="I438" s="428"/>
      <c r="J438" s="429"/>
      <c r="K438" s="47"/>
      <c r="L438" s="35"/>
      <c r="M438" s="36"/>
    </row>
    <row r="439" spans="1:13" ht="14.1" customHeight="1" x14ac:dyDescent="0.4">
      <c r="A439" s="151">
        <f t="shared" si="27"/>
        <v>31</v>
      </c>
      <c r="B439" s="427"/>
      <c r="C439" s="428"/>
      <c r="D439" s="428"/>
      <c r="E439" s="428"/>
      <c r="F439" s="428"/>
      <c r="G439" s="428"/>
      <c r="H439" s="428"/>
      <c r="I439" s="428"/>
      <c r="J439" s="429"/>
      <c r="K439" s="47"/>
      <c r="L439" s="35"/>
      <c r="M439" s="36"/>
    </row>
    <row r="440" spans="1:13" ht="14.1" customHeight="1" x14ac:dyDescent="0.4">
      <c r="A440" s="151">
        <f t="shared" si="27"/>
        <v>32</v>
      </c>
      <c r="B440" s="427"/>
      <c r="C440" s="428"/>
      <c r="D440" s="428"/>
      <c r="E440" s="428"/>
      <c r="F440" s="428"/>
      <c r="G440" s="428"/>
      <c r="H440" s="428"/>
      <c r="I440" s="428"/>
      <c r="J440" s="429"/>
      <c r="K440" s="47"/>
      <c r="L440" s="35"/>
      <c r="M440" s="36"/>
    </row>
    <row r="441" spans="1:13" ht="14.1" customHeight="1" x14ac:dyDescent="0.4">
      <c r="A441" s="151">
        <f t="shared" si="27"/>
        <v>33</v>
      </c>
      <c r="B441" s="427"/>
      <c r="C441" s="428"/>
      <c r="D441" s="428"/>
      <c r="E441" s="428"/>
      <c r="F441" s="428"/>
      <c r="G441" s="428"/>
      <c r="H441" s="428"/>
      <c r="I441" s="428"/>
      <c r="J441" s="429"/>
      <c r="K441" s="47"/>
      <c r="L441" s="35"/>
      <c r="M441" s="36"/>
    </row>
    <row r="442" spans="1:13" ht="14.1" customHeight="1" x14ac:dyDescent="0.4">
      <c r="A442" s="151">
        <f t="shared" si="27"/>
        <v>34</v>
      </c>
      <c r="B442" s="427"/>
      <c r="C442" s="428"/>
      <c r="D442" s="428"/>
      <c r="E442" s="428"/>
      <c r="F442" s="428"/>
      <c r="G442" s="428"/>
      <c r="H442" s="428"/>
      <c r="I442" s="428"/>
      <c r="J442" s="429"/>
      <c r="K442" s="47"/>
      <c r="L442" s="35"/>
      <c r="M442" s="36"/>
    </row>
    <row r="443" spans="1:13" ht="14.1" customHeight="1" x14ac:dyDescent="0.4">
      <c r="A443" s="151">
        <f t="shared" si="27"/>
        <v>35</v>
      </c>
      <c r="B443" s="427"/>
      <c r="C443" s="428"/>
      <c r="D443" s="428"/>
      <c r="E443" s="428"/>
      <c r="F443" s="428"/>
      <c r="G443" s="428"/>
      <c r="H443" s="428"/>
      <c r="I443" s="428"/>
      <c r="J443" s="429"/>
      <c r="K443" s="47"/>
      <c r="L443" s="35"/>
      <c r="M443" s="36"/>
    </row>
    <row r="444" spans="1:13" ht="14.1" customHeight="1" x14ac:dyDescent="0.4">
      <c r="A444" s="151">
        <f t="shared" si="27"/>
        <v>36</v>
      </c>
      <c r="B444" s="427"/>
      <c r="C444" s="428"/>
      <c r="D444" s="428"/>
      <c r="E444" s="428"/>
      <c r="F444" s="428"/>
      <c r="G444" s="428"/>
      <c r="H444" s="428"/>
      <c r="I444" s="428"/>
      <c r="J444" s="429"/>
      <c r="K444" s="47"/>
      <c r="L444" s="35"/>
      <c r="M444" s="36"/>
    </row>
    <row r="445" spans="1:13" ht="14.1" customHeight="1" x14ac:dyDescent="0.4">
      <c r="A445" s="151">
        <f t="shared" si="27"/>
        <v>37</v>
      </c>
      <c r="B445" s="427"/>
      <c r="C445" s="428"/>
      <c r="D445" s="428"/>
      <c r="E445" s="428"/>
      <c r="F445" s="428"/>
      <c r="G445" s="428"/>
      <c r="H445" s="428"/>
      <c r="I445" s="428"/>
      <c r="J445" s="429"/>
      <c r="K445" s="47"/>
      <c r="L445" s="35"/>
      <c r="M445" s="36"/>
    </row>
    <row r="446" spans="1:13" ht="14.1" customHeight="1" x14ac:dyDescent="0.4">
      <c r="A446" s="151">
        <f t="shared" si="27"/>
        <v>38</v>
      </c>
      <c r="B446" s="427"/>
      <c r="C446" s="428"/>
      <c r="D446" s="428"/>
      <c r="E446" s="428"/>
      <c r="F446" s="428"/>
      <c r="G446" s="428"/>
      <c r="H446" s="428"/>
      <c r="I446" s="428"/>
      <c r="J446" s="429"/>
      <c r="K446" s="47"/>
      <c r="L446" s="35"/>
      <c r="M446" s="36"/>
    </row>
    <row r="447" spans="1:13" ht="14.1" customHeight="1" x14ac:dyDescent="0.4">
      <c r="A447" s="151">
        <f t="shared" si="27"/>
        <v>39</v>
      </c>
      <c r="B447" s="427"/>
      <c r="C447" s="428"/>
      <c r="D447" s="428"/>
      <c r="E447" s="428"/>
      <c r="F447" s="428"/>
      <c r="G447" s="428"/>
      <c r="H447" s="428"/>
      <c r="I447" s="428"/>
      <c r="J447" s="429"/>
      <c r="K447" s="47"/>
      <c r="L447" s="35"/>
      <c r="M447" s="36"/>
    </row>
    <row r="448" spans="1:13" ht="14.1" customHeight="1" x14ac:dyDescent="0.4">
      <c r="A448" s="151">
        <f t="shared" si="27"/>
        <v>40</v>
      </c>
      <c r="B448" s="427"/>
      <c r="C448" s="428"/>
      <c r="D448" s="428"/>
      <c r="E448" s="428"/>
      <c r="F448" s="428"/>
      <c r="G448" s="428"/>
      <c r="H448" s="428"/>
      <c r="I448" s="428"/>
      <c r="J448" s="429"/>
      <c r="K448" s="47"/>
      <c r="L448" s="35"/>
      <c r="M448" s="36"/>
    </row>
    <row r="449" spans="1:13" ht="14.1" customHeight="1" x14ac:dyDescent="0.4">
      <c r="A449" s="151">
        <f t="shared" si="27"/>
        <v>41</v>
      </c>
      <c r="B449" s="427"/>
      <c r="C449" s="428"/>
      <c r="D449" s="428"/>
      <c r="E449" s="428"/>
      <c r="F449" s="428"/>
      <c r="G449" s="428"/>
      <c r="H449" s="428"/>
      <c r="I449" s="428"/>
      <c r="J449" s="429"/>
      <c r="K449" s="47"/>
      <c r="L449" s="35"/>
      <c r="M449" s="36"/>
    </row>
    <row r="450" spans="1:13" ht="14.1" customHeight="1" x14ac:dyDescent="0.4">
      <c r="A450" s="151">
        <f t="shared" si="27"/>
        <v>42</v>
      </c>
      <c r="B450" s="427"/>
      <c r="C450" s="428"/>
      <c r="D450" s="428"/>
      <c r="E450" s="428"/>
      <c r="F450" s="428"/>
      <c r="G450" s="428"/>
      <c r="H450" s="428"/>
      <c r="I450" s="428"/>
      <c r="J450" s="429"/>
      <c r="K450" s="47"/>
      <c r="L450" s="35"/>
      <c r="M450" s="36"/>
    </row>
    <row r="451" spans="1:13" ht="14.1" customHeight="1" x14ac:dyDescent="0.4">
      <c r="A451" s="151">
        <f t="shared" si="27"/>
        <v>43</v>
      </c>
      <c r="B451" s="427"/>
      <c r="C451" s="428"/>
      <c r="D451" s="428"/>
      <c r="E451" s="428"/>
      <c r="F451" s="428"/>
      <c r="G451" s="428"/>
      <c r="H451" s="428"/>
      <c r="I451" s="428"/>
      <c r="J451" s="429"/>
      <c r="K451" s="47"/>
      <c r="L451" s="35"/>
      <c r="M451" s="36"/>
    </row>
    <row r="452" spans="1:13" ht="14.1" customHeight="1" x14ac:dyDescent="0.4">
      <c r="A452" s="151">
        <f t="shared" si="27"/>
        <v>44</v>
      </c>
      <c r="B452" s="427"/>
      <c r="C452" s="428"/>
      <c r="D452" s="428"/>
      <c r="E452" s="428"/>
      <c r="F452" s="428"/>
      <c r="G452" s="428"/>
      <c r="H452" s="428"/>
      <c r="I452" s="428"/>
      <c r="J452" s="429"/>
      <c r="K452" s="47"/>
      <c r="L452" s="35"/>
      <c r="M452" s="36"/>
    </row>
    <row r="453" spans="1:13" ht="14.1" customHeight="1" thickBot="1" x14ac:dyDescent="0.45">
      <c r="A453" s="152">
        <f t="shared" si="27"/>
        <v>45</v>
      </c>
      <c r="B453" s="418"/>
      <c r="C453" s="418"/>
      <c r="D453" s="418"/>
      <c r="E453" s="418"/>
      <c r="F453" s="418"/>
      <c r="G453" s="418"/>
      <c r="H453" s="418"/>
      <c r="I453" s="418"/>
      <c r="J453" s="419"/>
      <c r="K453" s="47"/>
      <c r="L453" s="59"/>
      <c r="M453" s="60"/>
    </row>
    <row r="454" spans="1:13" ht="6" customHeight="1" thickBot="1" x14ac:dyDescent="0.45">
      <c r="K454" s="47"/>
    </row>
    <row r="455" spans="1:13" ht="37.950000000000003" customHeight="1" x14ac:dyDescent="0.4">
      <c r="A455" s="420" t="s">
        <v>178</v>
      </c>
      <c r="B455" s="423" t="s">
        <v>530</v>
      </c>
      <c r="C455" s="436" t="s">
        <v>196</v>
      </c>
      <c r="D455" s="437" t="s">
        <v>507</v>
      </c>
      <c r="E455" s="424">
        <f>I460</f>
        <v>6</v>
      </c>
      <c r="F455" s="399"/>
      <c r="G455" s="153">
        <v>46</v>
      </c>
      <c r="H455" s="4" t="s">
        <v>508</v>
      </c>
      <c r="I455" s="70">
        <v>1</v>
      </c>
      <c r="J455" s="71">
        <f>I455*8%/96</f>
        <v>8.3333333333333339E-4</v>
      </c>
      <c r="K455" s="156" t="str">
        <f t="shared" ref="K455:K485" si="28">IF(AND(L455&gt;=0,L455&lt;=I455),"",IF(AND(L455&gt;I455),"*"))</f>
        <v/>
      </c>
      <c r="L455" s="91">
        <v>1</v>
      </c>
      <c r="M455" s="71">
        <f>L455*8%/96</f>
        <v>8.3333333333333339E-4</v>
      </c>
    </row>
    <row r="456" spans="1:13" ht="25.2" customHeight="1" x14ac:dyDescent="0.4">
      <c r="A456" s="421"/>
      <c r="B456" s="412"/>
      <c r="C456" s="401"/>
      <c r="D456" s="400"/>
      <c r="E456" s="425"/>
      <c r="F456" s="399"/>
      <c r="G456" s="154">
        <v>47</v>
      </c>
      <c r="H456" s="65" t="s">
        <v>531</v>
      </c>
      <c r="I456" s="66">
        <v>1</v>
      </c>
      <c r="J456" s="1">
        <f>I456*8%/96</f>
        <v>8.3333333333333339E-4</v>
      </c>
      <c r="K456" s="156" t="str">
        <f t="shared" si="28"/>
        <v/>
      </c>
      <c r="L456" s="39">
        <v>1</v>
      </c>
      <c r="M456" s="1">
        <f>L456*8%/96</f>
        <v>8.3333333333333339E-4</v>
      </c>
    </row>
    <row r="457" spans="1:13" ht="37.799999999999997" x14ac:dyDescent="0.4">
      <c r="A457" s="421"/>
      <c r="B457" s="412"/>
      <c r="C457" s="401" t="s">
        <v>323</v>
      </c>
      <c r="D457" s="400" t="s">
        <v>408</v>
      </c>
      <c r="E457" s="425"/>
      <c r="F457" s="399"/>
      <c r="G457" s="154">
        <v>48</v>
      </c>
      <c r="H457" s="185" t="s">
        <v>407</v>
      </c>
      <c r="I457" s="66">
        <v>2</v>
      </c>
      <c r="J457" s="1">
        <f t="shared" ref="J457:J459" si="29">I457*8%/96</f>
        <v>1.6666666666666668E-3</v>
      </c>
      <c r="K457" s="156" t="str">
        <f t="shared" si="28"/>
        <v/>
      </c>
      <c r="L457" s="39">
        <v>2</v>
      </c>
      <c r="M457" s="1">
        <f t="shared" ref="M457:M459" si="30">L457*8%/96</f>
        <v>1.6666666666666668E-3</v>
      </c>
    </row>
    <row r="458" spans="1:13" ht="25.2" x14ac:dyDescent="0.4">
      <c r="A458" s="421"/>
      <c r="B458" s="412"/>
      <c r="C458" s="401"/>
      <c r="D458" s="400"/>
      <c r="E458" s="425"/>
      <c r="F458" s="399"/>
      <c r="G458" s="154">
        <v>49</v>
      </c>
      <c r="H458" s="185" t="s">
        <v>795</v>
      </c>
      <c r="I458" s="66">
        <v>1</v>
      </c>
      <c r="J458" s="1">
        <f t="shared" si="29"/>
        <v>8.3333333333333339E-4</v>
      </c>
      <c r="K458" s="156" t="str">
        <f t="shared" si="28"/>
        <v/>
      </c>
      <c r="L458" s="39">
        <v>1</v>
      </c>
      <c r="M458" s="1">
        <f t="shared" si="30"/>
        <v>8.3333333333333339E-4</v>
      </c>
    </row>
    <row r="459" spans="1:13" x14ac:dyDescent="0.4">
      <c r="A459" s="421"/>
      <c r="B459" s="412"/>
      <c r="C459" s="401" t="s">
        <v>197</v>
      </c>
      <c r="D459" s="400" t="s">
        <v>757</v>
      </c>
      <c r="E459" s="425"/>
      <c r="F459" s="159"/>
      <c r="G459" s="154">
        <v>50</v>
      </c>
      <c r="H459" s="65" t="s">
        <v>758</v>
      </c>
      <c r="I459" s="66">
        <v>1</v>
      </c>
      <c r="J459" s="1">
        <f t="shared" si="29"/>
        <v>8.3333333333333339E-4</v>
      </c>
      <c r="K459" s="156" t="str">
        <f t="shared" si="28"/>
        <v/>
      </c>
      <c r="L459" s="39">
        <v>1</v>
      </c>
      <c r="M459" s="1">
        <f t="shared" si="30"/>
        <v>8.3333333333333339E-4</v>
      </c>
    </row>
    <row r="460" spans="1:13" ht="17.25" customHeight="1" thickBot="1" x14ac:dyDescent="0.45">
      <c r="A460" s="422"/>
      <c r="B460" s="413"/>
      <c r="C460" s="402"/>
      <c r="D460" s="403"/>
      <c r="E460" s="426"/>
      <c r="F460" s="6"/>
      <c r="G460" s="395" t="s">
        <v>4</v>
      </c>
      <c r="H460" s="396"/>
      <c r="I460" s="67">
        <f>SUM(I455:I459)</f>
        <v>6</v>
      </c>
      <c r="J460" s="2">
        <f>SUM(J455:J459)</f>
        <v>5.0000000000000001E-3</v>
      </c>
      <c r="K460" s="156" t="str">
        <f t="shared" si="28"/>
        <v/>
      </c>
      <c r="L460" s="3">
        <f>SUM(L455:L459)</f>
        <v>6</v>
      </c>
      <c r="M460" s="2">
        <f>SUM(M455:M459)</f>
        <v>5.0000000000000001E-3</v>
      </c>
    </row>
    <row r="461" spans="1:13" ht="6" customHeight="1" thickBot="1" x14ac:dyDescent="0.45">
      <c r="K461" s="47"/>
    </row>
    <row r="462" spans="1:13" x14ac:dyDescent="0.4">
      <c r="A462" s="430" t="s">
        <v>186</v>
      </c>
      <c r="B462" s="431"/>
      <c r="C462" s="431"/>
      <c r="D462" s="431"/>
      <c r="E462" s="431"/>
      <c r="F462" s="431"/>
      <c r="G462" s="431"/>
      <c r="H462" s="431"/>
      <c r="I462" s="431"/>
      <c r="J462" s="432"/>
      <c r="K462" s="156"/>
      <c r="L462" s="32" t="s">
        <v>71</v>
      </c>
      <c r="M462" s="33" t="s">
        <v>81</v>
      </c>
    </row>
    <row r="463" spans="1:13" x14ac:dyDescent="0.4">
      <c r="A463" s="151">
        <f>G455</f>
        <v>46</v>
      </c>
      <c r="B463" s="427"/>
      <c r="C463" s="428"/>
      <c r="D463" s="428"/>
      <c r="E463" s="428"/>
      <c r="F463" s="428"/>
      <c r="G463" s="428"/>
      <c r="H463" s="428"/>
      <c r="I463" s="428"/>
      <c r="J463" s="429"/>
      <c r="K463" s="47"/>
      <c r="L463" s="35"/>
      <c r="M463" s="36"/>
    </row>
    <row r="464" spans="1:13" x14ac:dyDescent="0.4">
      <c r="A464" s="151">
        <f t="shared" ref="A464:A467" si="31">G456</f>
        <v>47</v>
      </c>
      <c r="B464" s="427"/>
      <c r="C464" s="428"/>
      <c r="D464" s="428"/>
      <c r="E464" s="428"/>
      <c r="F464" s="428"/>
      <c r="G464" s="428"/>
      <c r="H464" s="428"/>
      <c r="I464" s="428"/>
      <c r="J464" s="429"/>
      <c r="K464" s="47"/>
      <c r="L464" s="35"/>
      <c r="M464" s="36"/>
    </row>
    <row r="465" spans="1:13" x14ac:dyDescent="0.4">
      <c r="A465" s="151">
        <f t="shared" si="31"/>
        <v>48</v>
      </c>
      <c r="B465" s="427"/>
      <c r="C465" s="428"/>
      <c r="D465" s="428"/>
      <c r="E465" s="428"/>
      <c r="F465" s="428"/>
      <c r="G465" s="428"/>
      <c r="H465" s="428"/>
      <c r="I465" s="428"/>
      <c r="J465" s="429"/>
      <c r="K465" s="47"/>
      <c r="L465" s="35"/>
      <c r="M465" s="36"/>
    </row>
    <row r="466" spans="1:13" x14ac:dyDescent="0.4">
      <c r="A466" s="151">
        <f t="shared" si="31"/>
        <v>49</v>
      </c>
      <c r="B466" s="427"/>
      <c r="C466" s="428"/>
      <c r="D466" s="428"/>
      <c r="E466" s="428"/>
      <c r="F466" s="428"/>
      <c r="G466" s="428"/>
      <c r="H466" s="428"/>
      <c r="I466" s="428"/>
      <c r="J466" s="429"/>
      <c r="K466" s="47"/>
      <c r="L466" s="35"/>
      <c r="M466" s="36"/>
    </row>
    <row r="467" spans="1:13" ht="13.2" thickBot="1" x14ac:dyDescent="0.45">
      <c r="A467" s="152">
        <f t="shared" si="31"/>
        <v>50</v>
      </c>
      <c r="B467" s="433"/>
      <c r="C467" s="434"/>
      <c r="D467" s="434"/>
      <c r="E467" s="434"/>
      <c r="F467" s="434"/>
      <c r="G467" s="434"/>
      <c r="H467" s="434"/>
      <c r="I467" s="434"/>
      <c r="J467" s="435"/>
      <c r="K467" s="47"/>
      <c r="L467" s="44"/>
      <c r="M467" s="60"/>
    </row>
    <row r="468" spans="1:13" ht="6" customHeight="1" thickBot="1" x14ac:dyDescent="0.45">
      <c r="K468" s="47"/>
    </row>
    <row r="469" spans="1:13" ht="37.200000000000003" customHeight="1" x14ac:dyDescent="0.4">
      <c r="A469" s="386" t="s">
        <v>542</v>
      </c>
      <c r="B469" s="387"/>
      <c r="C469" s="387"/>
      <c r="D469" s="387"/>
      <c r="E469" s="388"/>
      <c r="F469" s="453"/>
      <c r="G469" s="454" t="s">
        <v>5</v>
      </c>
      <c r="H469" s="455"/>
      <c r="I469" s="456">
        <f>I485+I506</f>
        <v>46</v>
      </c>
      <c r="J469" s="457"/>
      <c r="K469" s="156"/>
      <c r="L469" s="186" t="s">
        <v>543</v>
      </c>
      <c r="M469" s="187">
        <f>L485+L506</f>
        <v>40</v>
      </c>
    </row>
    <row r="470" spans="1:13" ht="26.4" customHeight="1" x14ac:dyDescent="0.4">
      <c r="A470" s="416" t="s">
        <v>4</v>
      </c>
      <c r="B470" s="405" t="s">
        <v>179</v>
      </c>
      <c r="C470" s="406" t="s">
        <v>272</v>
      </c>
      <c r="D470" s="405" t="s">
        <v>180</v>
      </c>
      <c r="E470" s="407" t="s">
        <v>2</v>
      </c>
      <c r="F470" s="453"/>
      <c r="G470" s="449" t="s">
        <v>176</v>
      </c>
      <c r="H470" s="405" t="s">
        <v>177</v>
      </c>
      <c r="I470" s="406" t="s">
        <v>181</v>
      </c>
      <c r="J470" s="451" t="s">
        <v>3</v>
      </c>
      <c r="K470" s="156"/>
      <c r="L470" s="416" t="s">
        <v>6</v>
      </c>
      <c r="M470" s="407"/>
    </row>
    <row r="471" spans="1:13" x14ac:dyDescent="0.4">
      <c r="A471" s="416"/>
      <c r="B471" s="405"/>
      <c r="C471" s="406"/>
      <c r="D471" s="405"/>
      <c r="E471" s="407"/>
      <c r="F471" s="7"/>
      <c r="G471" s="450"/>
      <c r="H471" s="405"/>
      <c r="I471" s="406"/>
      <c r="J471" s="452"/>
      <c r="K471" s="156"/>
      <c r="L471" s="183" t="s">
        <v>0</v>
      </c>
      <c r="M471" s="184" t="s">
        <v>1</v>
      </c>
    </row>
    <row r="472" spans="1:13" ht="63.6" customHeight="1" x14ac:dyDescent="0.4">
      <c r="A472" s="416">
        <v>2.1</v>
      </c>
      <c r="B472" s="445" t="s">
        <v>553</v>
      </c>
      <c r="C472" s="150" t="s">
        <v>9</v>
      </c>
      <c r="D472" s="150" t="s">
        <v>775</v>
      </c>
      <c r="E472" s="407">
        <f>I485</f>
        <v>36</v>
      </c>
      <c r="F472" s="7"/>
      <c r="G472" s="154">
        <v>51</v>
      </c>
      <c r="H472" s="65" t="s">
        <v>810</v>
      </c>
      <c r="I472" s="150">
        <v>2</v>
      </c>
      <c r="J472" s="5">
        <f>I472*8%/46</f>
        <v>3.4782608695652175E-3</v>
      </c>
      <c r="K472" s="156" t="str">
        <f t="shared" si="28"/>
        <v/>
      </c>
      <c r="L472" s="43">
        <v>2</v>
      </c>
      <c r="M472" s="5">
        <f>L472*8%/46</f>
        <v>3.4782608695652175E-3</v>
      </c>
    </row>
    <row r="473" spans="1:13" x14ac:dyDescent="0.4">
      <c r="A473" s="416"/>
      <c r="B473" s="445"/>
      <c r="C473" s="400" t="s">
        <v>74</v>
      </c>
      <c r="D473" s="400" t="s">
        <v>303</v>
      </c>
      <c r="E473" s="407"/>
      <c r="F473" s="448"/>
      <c r="G473" s="154">
        <v>52</v>
      </c>
      <c r="H473" s="65" t="s">
        <v>486</v>
      </c>
      <c r="I473" s="150">
        <v>2</v>
      </c>
      <c r="J473" s="5">
        <f t="shared" ref="J473:J484" si="32">I473*8%/46</f>
        <v>3.4782608695652175E-3</v>
      </c>
      <c r="K473" s="156" t="str">
        <f t="shared" si="28"/>
        <v/>
      </c>
      <c r="L473" s="43">
        <v>2</v>
      </c>
      <c r="M473" s="5">
        <f t="shared" ref="M473:M484" si="33">L473*8%/46</f>
        <v>3.4782608695652175E-3</v>
      </c>
    </row>
    <row r="474" spans="1:13" x14ac:dyDescent="0.4">
      <c r="A474" s="416"/>
      <c r="B474" s="445"/>
      <c r="C474" s="400"/>
      <c r="D474" s="400"/>
      <c r="E474" s="407"/>
      <c r="F474" s="448"/>
      <c r="G474" s="154">
        <v>53</v>
      </c>
      <c r="H474" s="65" t="s">
        <v>464</v>
      </c>
      <c r="I474" s="150">
        <v>1</v>
      </c>
      <c r="J474" s="5">
        <f t="shared" si="32"/>
        <v>1.7391304347826088E-3</v>
      </c>
      <c r="K474" s="156" t="str">
        <f t="shared" si="28"/>
        <v/>
      </c>
      <c r="L474" s="43">
        <v>1</v>
      </c>
      <c r="M474" s="5">
        <f t="shared" si="33"/>
        <v>1.7391304347826088E-3</v>
      </c>
    </row>
    <row r="475" spans="1:13" ht="26.4" customHeight="1" x14ac:dyDescent="0.4">
      <c r="A475" s="416"/>
      <c r="B475" s="445"/>
      <c r="C475" s="400"/>
      <c r="D475" s="400"/>
      <c r="E475" s="407"/>
      <c r="F475" s="448"/>
      <c r="G475" s="154">
        <v>54</v>
      </c>
      <c r="H475" s="65" t="s">
        <v>465</v>
      </c>
      <c r="I475" s="150">
        <v>1</v>
      </c>
      <c r="J475" s="5">
        <f t="shared" si="32"/>
        <v>1.7391304347826088E-3</v>
      </c>
      <c r="K475" s="156" t="str">
        <f t="shared" si="28"/>
        <v/>
      </c>
      <c r="L475" s="43">
        <v>1</v>
      </c>
      <c r="M475" s="5">
        <f t="shared" si="33"/>
        <v>1.7391304347826088E-3</v>
      </c>
    </row>
    <row r="476" spans="1:13" ht="15.6" customHeight="1" x14ac:dyDescent="0.4">
      <c r="A476" s="416"/>
      <c r="B476" s="445"/>
      <c r="C476" s="400"/>
      <c r="D476" s="400"/>
      <c r="E476" s="407"/>
      <c r="F476" s="448"/>
      <c r="G476" s="154">
        <v>55</v>
      </c>
      <c r="H476" s="65" t="s">
        <v>311</v>
      </c>
      <c r="I476" s="150">
        <v>2</v>
      </c>
      <c r="J476" s="5">
        <f t="shared" si="32"/>
        <v>3.4782608695652175E-3</v>
      </c>
      <c r="K476" s="156" t="str">
        <f t="shared" si="28"/>
        <v/>
      </c>
      <c r="L476" s="43">
        <v>2</v>
      </c>
      <c r="M476" s="5">
        <f t="shared" si="33"/>
        <v>3.4782608695652175E-3</v>
      </c>
    </row>
    <row r="477" spans="1:13" ht="63" x14ac:dyDescent="0.4">
      <c r="A477" s="416"/>
      <c r="B477" s="445"/>
      <c r="C477" s="400" t="s">
        <v>82</v>
      </c>
      <c r="D477" s="400" t="s">
        <v>654</v>
      </c>
      <c r="E477" s="407"/>
      <c r="F477" s="448"/>
      <c r="G477" s="154">
        <v>56</v>
      </c>
      <c r="H477" s="65" t="s">
        <v>926</v>
      </c>
      <c r="I477" s="150">
        <v>3</v>
      </c>
      <c r="J477" s="5">
        <f t="shared" si="32"/>
        <v>5.2173913043478256E-3</v>
      </c>
      <c r="K477" s="156" t="str">
        <f t="shared" si="28"/>
        <v/>
      </c>
      <c r="L477" s="43">
        <v>3</v>
      </c>
      <c r="M477" s="5">
        <f t="shared" si="33"/>
        <v>5.2173913043478256E-3</v>
      </c>
    </row>
    <row r="478" spans="1:13" ht="25.2" x14ac:dyDescent="0.4">
      <c r="A478" s="416"/>
      <c r="B478" s="445"/>
      <c r="C478" s="400"/>
      <c r="D478" s="400"/>
      <c r="E478" s="407"/>
      <c r="F478" s="448"/>
      <c r="G478" s="154">
        <v>57</v>
      </c>
      <c r="H478" s="65" t="s">
        <v>466</v>
      </c>
      <c r="I478" s="150">
        <v>1</v>
      </c>
      <c r="J478" s="5">
        <f t="shared" si="32"/>
        <v>1.7391304347826088E-3</v>
      </c>
      <c r="K478" s="156" t="str">
        <f t="shared" si="28"/>
        <v/>
      </c>
      <c r="L478" s="43">
        <v>1</v>
      </c>
      <c r="M478" s="5">
        <f t="shared" si="33"/>
        <v>1.7391304347826088E-3</v>
      </c>
    </row>
    <row r="479" spans="1:13" ht="25.2" x14ac:dyDescent="0.4">
      <c r="A479" s="416"/>
      <c r="B479" s="445"/>
      <c r="C479" s="400" t="s">
        <v>193</v>
      </c>
      <c r="D479" s="400" t="s">
        <v>554</v>
      </c>
      <c r="E479" s="407"/>
      <c r="F479" s="448"/>
      <c r="G479" s="154">
        <v>58</v>
      </c>
      <c r="H479" s="65" t="s">
        <v>401</v>
      </c>
      <c r="I479" s="150">
        <v>4</v>
      </c>
      <c r="J479" s="5">
        <f t="shared" si="32"/>
        <v>6.956521739130435E-3</v>
      </c>
      <c r="K479" s="156" t="str">
        <f t="shared" si="28"/>
        <v/>
      </c>
      <c r="L479" s="43">
        <v>4</v>
      </c>
      <c r="M479" s="5">
        <f t="shared" si="33"/>
        <v>6.956521739130435E-3</v>
      </c>
    </row>
    <row r="480" spans="1:13" ht="25.2" x14ac:dyDescent="0.4">
      <c r="A480" s="416"/>
      <c r="B480" s="445"/>
      <c r="C480" s="400"/>
      <c r="D480" s="400"/>
      <c r="E480" s="407"/>
      <c r="F480" s="448"/>
      <c r="G480" s="154">
        <v>59</v>
      </c>
      <c r="H480" s="65" t="s">
        <v>400</v>
      </c>
      <c r="I480" s="150">
        <v>4</v>
      </c>
      <c r="J480" s="5">
        <f t="shared" si="32"/>
        <v>6.956521739130435E-3</v>
      </c>
      <c r="K480" s="156" t="str">
        <f t="shared" si="28"/>
        <v/>
      </c>
      <c r="L480" s="43">
        <v>4</v>
      </c>
      <c r="M480" s="5">
        <f t="shared" si="33"/>
        <v>6.956521739130435E-3</v>
      </c>
    </row>
    <row r="481" spans="1:13" ht="21.6" customHeight="1" x14ac:dyDescent="0.4">
      <c r="A481" s="416"/>
      <c r="B481" s="445"/>
      <c r="C481" s="400" t="s">
        <v>194</v>
      </c>
      <c r="D481" s="400" t="s">
        <v>555</v>
      </c>
      <c r="E481" s="407"/>
      <c r="F481" s="448"/>
      <c r="G481" s="154">
        <v>60</v>
      </c>
      <c r="H481" s="65" t="s">
        <v>487</v>
      </c>
      <c r="I481" s="150">
        <v>4</v>
      </c>
      <c r="J481" s="5">
        <f t="shared" si="32"/>
        <v>6.956521739130435E-3</v>
      </c>
      <c r="K481" s="156" t="str">
        <f t="shared" si="28"/>
        <v/>
      </c>
      <c r="L481" s="43"/>
      <c r="M481" s="5">
        <f t="shared" si="33"/>
        <v>0</v>
      </c>
    </row>
    <row r="482" spans="1:13" ht="17.399999999999999" customHeight="1" x14ac:dyDescent="0.4">
      <c r="A482" s="416"/>
      <c r="B482" s="445"/>
      <c r="C482" s="400"/>
      <c r="D482" s="400"/>
      <c r="E482" s="407"/>
      <c r="F482" s="448"/>
      <c r="G482" s="154">
        <v>61</v>
      </c>
      <c r="H482" s="65" t="s">
        <v>488</v>
      </c>
      <c r="I482" s="150">
        <v>4</v>
      </c>
      <c r="J482" s="5">
        <f t="shared" si="32"/>
        <v>6.956521739130435E-3</v>
      </c>
      <c r="K482" s="156" t="str">
        <f t="shared" si="28"/>
        <v/>
      </c>
      <c r="L482" s="43">
        <v>4</v>
      </c>
      <c r="M482" s="5">
        <f t="shared" si="33"/>
        <v>6.956521739130435E-3</v>
      </c>
    </row>
    <row r="483" spans="1:13" ht="25.2" customHeight="1" x14ac:dyDescent="0.4">
      <c r="A483" s="416"/>
      <c r="B483" s="445"/>
      <c r="C483" s="400" t="s">
        <v>324</v>
      </c>
      <c r="D483" s="400" t="s">
        <v>304</v>
      </c>
      <c r="E483" s="407"/>
      <c r="F483" s="448"/>
      <c r="G483" s="154">
        <v>62</v>
      </c>
      <c r="H483" s="65" t="s">
        <v>807</v>
      </c>
      <c r="I483" s="150">
        <v>4</v>
      </c>
      <c r="J483" s="5">
        <f t="shared" si="32"/>
        <v>6.956521739130435E-3</v>
      </c>
      <c r="K483" s="156" t="str">
        <f t="shared" si="28"/>
        <v/>
      </c>
      <c r="L483" s="43">
        <v>4</v>
      </c>
      <c r="M483" s="5">
        <f t="shared" si="33"/>
        <v>6.956521739130435E-3</v>
      </c>
    </row>
    <row r="484" spans="1:13" ht="25.2" x14ac:dyDescent="0.4">
      <c r="A484" s="416"/>
      <c r="B484" s="445"/>
      <c r="C484" s="400"/>
      <c r="D484" s="400"/>
      <c r="E484" s="407"/>
      <c r="F484" s="448"/>
      <c r="G484" s="154">
        <v>63</v>
      </c>
      <c r="H484" s="65" t="s">
        <v>808</v>
      </c>
      <c r="I484" s="150">
        <v>4</v>
      </c>
      <c r="J484" s="5">
        <f t="shared" si="32"/>
        <v>6.956521739130435E-3</v>
      </c>
      <c r="K484" s="156" t="str">
        <f t="shared" si="28"/>
        <v/>
      </c>
      <c r="L484" s="43">
        <v>4</v>
      </c>
      <c r="M484" s="5">
        <f t="shared" si="33"/>
        <v>6.956521739130435E-3</v>
      </c>
    </row>
    <row r="485" spans="1:13" ht="16.2" customHeight="1" thickBot="1" x14ac:dyDescent="0.45">
      <c r="A485" s="444"/>
      <c r="B485" s="446"/>
      <c r="C485" s="403"/>
      <c r="D485" s="403"/>
      <c r="E485" s="447"/>
      <c r="F485" s="11"/>
      <c r="G485" s="395" t="s">
        <v>4</v>
      </c>
      <c r="H485" s="396"/>
      <c r="I485" s="188">
        <f>SUM(I472:I484)</f>
        <v>36</v>
      </c>
      <c r="J485" s="13">
        <f>SUM(J472:J484)</f>
        <v>6.2608695652173918E-2</v>
      </c>
      <c r="K485" s="156" t="str">
        <f t="shared" si="28"/>
        <v/>
      </c>
      <c r="L485" s="14">
        <f>SUM(L472:L484)</f>
        <v>32</v>
      </c>
      <c r="M485" s="13">
        <f>SUM(M472:M484)</f>
        <v>5.5652173913043487E-2</v>
      </c>
    </row>
    <row r="486" spans="1:13" ht="6" customHeight="1" thickBot="1" x14ac:dyDescent="0.45">
      <c r="A486" s="85"/>
      <c r="B486" s="41"/>
      <c r="C486" s="85"/>
      <c r="D486" s="29"/>
      <c r="E486" s="85"/>
      <c r="F486" s="45"/>
      <c r="G486" s="130"/>
      <c r="H486" s="62"/>
      <c r="I486" s="85"/>
      <c r="J486" s="85"/>
      <c r="K486" s="47"/>
      <c r="L486" s="85"/>
      <c r="M486" s="85"/>
    </row>
    <row r="487" spans="1:13" x14ac:dyDescent="0.4">
      <c r="A487" s="430" t="s">
        <v>186</v>
      </c>
      <c r="B487" s="431"/>
      <c r="C487" s="431"/>
      <c r="D487" s="431"/>
      <c r="E487" s="431"/>
      <c r="F487" s="431"/>
      <c r="G487" s="431"/>
      <c r="H487" s="431"/>
      <c r="I487" s="431"/>
      <c r="J487" s="432"/>
      <c r="K487" s="156"/>
      <c r="L487" s="32" t="s">
        <v>71</v>
      </c>
      <c r="M487" s="33" t="s">
        <v>81</v>
      </c>
    </row>
    <row r="488" spans="1:13" x14ac:dyDescent="0.4">
      <c r="A488" s="151">
        <f>G472</f>
        <v>51</v>
      </c>
      <c r="B488" s="427"/>
      <c r="C488" s="428"/>
      <c r="D488" s="428"/>
      <c r="E488" s="428"/>
      <c r="F488" s="428"/>
      <c r="G488" s="428"/>
      <c r="H488" s="428"/>
      <c r="I488" s="428"/>
      <c r="J488" s="429"/>
      <c r="K488" s="47"/>
      <c r="L488" s="35"/>
      <c r="M488" s="36"/>
    </row>
    <row r="489" spans="1:13" x14ac:dyDescent="0.4">
      <c r="A489" s="151">
        <f t="shared" ref="A489:A500" si="34">G473</f>
        <v>52</v>
      </c>
      <c r="B489" s="427"/>
      <c r="C489" s="428"/>
      <c r="D489" s="428"/>
      <c r="E489" s="428"/>
      <c r="F489" s="428"/>
      <c r="G489" s="428"/>
      <c r="H489" s="428"/>
      <c r="I489" s="428"/>
      <c r="J489" s="429"/>
      <c r="K489" s="47"/>
      <c r="L489" s="35"/>
      <c r="M489" s="36"/>
    </row>
    <row r="490" spans="1:13" x14ac:dyDescent="0.4">
      <c r="A490" s="151">
        <f t="shared" si="34"/>
        <v>53</v>
      </c>
      <c r="B490" s="427"/>
      <c r="C490" s="428"/>
      <c r="D490" s="428"/>
      <c r="E490" s="428"/>
      <c r="F490" s="428"/>
      <c r="G490" s="428"/>
      <c r="H490" s="428"/>
      <c r="I490" s="428"/>
      <c r="J490" s="429"/>
      <c r="K490" s="47"/>
      <c r="L490" s="35"/>
      <c r="M490" s="36"/>
    </row>
    <row r="491" spans="1:13" x14ac:dyDescent="0.4">
      <c r="A491" s="151">
        <f t="shared" si="34"/>
        <v>54</v>
      </c>
      <c r="B491" s="427"/>
      <c r="C491" s="428"/>
      <c r="D491" s="428"/>
      <c r="E491" s="428"/>
      <c r="F491" s="428"/>
      <c r="G491" s="428"/>
      <c r="H491" s="428"/>
      <c r="I491" s="428"/>
      <c r="J491" s="429"/>
      <c r="K491" s="47"/>
      <c r="L491" s="35"/>
      <c r="M491" s="36"/>
    </row>
    <row r="492" spans="1:13" x14ac:dyDescent="0.4">
      <c r="A492" s="151">
        <f t="shared" si="34"/>
        <v>55</v>
      </c>
      <c r="B492" s="427"/>
      <c r="C492" s="428"/>
      <c r="D492" s="428"/>
      <c r="E492" s="428"/>
      <c r="F492" s="428"/>
      <c r="G492" s="428"/>
      <c r="H492" s="428"/>
      <c r="I492" s="428"/>
      <c r="J492" s="429"/>
      <c r="K492" s="47"/>
      <c r="L492" s="35"/>
      <c r="M492" s="36"/>
    </row>
    <row r="493" spans="1:13" x14ac:dyDescent="0.4">
      <c r="A493" s="151">
        <f t="shared" si="34"/>
        <v>56</v>
      </c>
      <c r="B493" s="427"/>
      <c r="C493" s="428"/>
      <c r="D493" s="428"/>
      <c r="E493" s="428"/>
      <c r="F493" s="428"/>
      <c r="G493" s="428"/>
      <c r="H493" s="428"/>
      <c r="I493" s="428"/>
      <c r="J493" s="429"/>
      <c r="K493" s="47"/>
      <c r="L493" s="35"/>
      <c r="M493" s="36"/>
    </row>
    <row r="494" spans="1:13" x14ac:dyDescent="0.4">
      <c r="A494" s="151">
        <f t="shared" si="34"/>
        <v>57</v>
      </c>
      <c r="B494" s="427"/>
      <c r="C494" s="428"/>
      <c r="D494" s="428"/>
      <c r="E494" s="428"/>
      <c r="F494" s="428"/>
      <c r="G494" s="428"/>
      <c r="H494" s="428"/>
      <c r="I494" s="428"/>
      <c r="J494" s="429"/>
      <c r="K494" s="47"/>
      <c r="L494" s="35"/>
      <c r="M494" s="36"/>
    </row>
    <row r="495" spans="1:13" x14ac:dyDescent="0.4">
      <c r="A495" s="151">
        <f t="shared" si="34"/>
        <v>58</v>
      </c>
      <c r="B495" s="427"/>
      <c r="C495" s="428"/>
      <c r="D495" s="428"/>
      <c r="E495" s="428"/>
      <c r="F495" s="428"/>
      <c r="G495" s="428"/>
      <c r="H495" s="428"/>
      <c r="I495" s="428"/>
      <c r="J495" s="429"/>
      <c r="K495" s="47"/>
      <c r="L495" s="35"/>
      <c r="M495" s="36"/>
    </row>
    <row r="496" spans="1:13" x14ac:dyDescent="0.4">
      <c r="A496" s="151">
        <f t="shared" si="34"/>
        <v>59</v>
      </c>
      <c r="B496" s="427"/>
      <c r="C496" s="428"/>
      <c r="D496" s="428"/>
      <c r="E496" s="428"/>
      <c r="F496" s="428"/>
      <c r="G496" s="428"/>
      <c r="H496" s="428"/>
      <c r="I496" s="428"/>
      <c r="J496" s="429"/>
      <c r="K496" s="47"/>
      <c r="L496" s="35"/>
      <c r="M496" s="36"/>
    </row>
    <row r="497" spans="1:13" x14ac:dyDescent="0.4">
      <c r="A497" s="151">
        <f t="shared" si="34"/>
        <v>60</v>
      </c>
      <c r="B497" s="427"/>
      <c r="C497" s="428"/>
      <c r="D497" s="428"/>
      <c r="E497" s="428"/>
      <c r="F497" s="428"/>
      <c r="G497" s="428"/>
      <c r="H497" s="428"/>
      <c r="I497" s="428"/>
      <c r="J497" s="429"/>
      <c r="K497" s="47"/>
      <c r="L497" s="35"/>
      <c r="M497" s="36"/>
    </row>
    <row r="498" spans="1:13" x14ac:dyDescent="0.4">
      <c r="A498" s="151">
        <f t="shared" si="34"/>
        <v>61</v>
      </c>
      <c r="B498" s="427"/>
      <c r="C498" s="428"/>
      <c r="D498" s="428"/>
      <c r="E498" s="428"/>
      <c r="F498" s="428"/>
      <c r="G498" s="428"/>
      <c r="H498" s="428"/>
      <c r="I498" s="428"/>
      <c r="J498" s="429"/>
      <c r="K498" s="47"/>
      <c r="L498" s="35"/>
      <c r="M498" s="36"/>
    </row>
    <row r="499" spans="1:13" x14ac:dyDescent="0.4">
      <c r="A499" s="151">
        <f t="shared" si="34"/>
        <v>62</v>
      </c>
      <c r="B499" s="427"/>
      <c r="C499" s="428"/>
      <c r="D499" s="428"/>
      <c r="E499" s="428"/>
      <c r="F499" s="428"/>
      <c r="G499" s="428"/>
      <c r="H499" s="428"/>
      <c r="I499" s="428"/>
      <c r="J499" s="429"/>
      <c r="K499" s="47"/>
      <c r="L499" s="35"/>
      <c r="M499" s="36"/>
    </row>
    <row r="500" spans="1:13" ht="13.2" thickBot="1" x14ac:dyDescent="0.45">
      <c r="A500" s="152">
        <f t="shared" si="34"/>
        <v>63</v>
      </c>
      <c r="B500" s="433"/>
      <c r="C500" s="434"/>
      <c r="D500" s="434"/>
      <c r="E500" s="434"/>
      <c r="F500" s="434"/>
      <c r="G500" s="434"/>
      <c r="H500" s="434"/>
      <c r="I500" s="434"/>
      <c r="J500" s="435"/>
      <c r="K500" s="47"/>
      <c r="L500" s="44"/>
      <c r="M500" s="60"/>
    </row>
    <row r="501" spans="1:13" ht="6" customHeight="1" thickBot="1" x14ac:dyDescent="0.45">
      <c r="A501" s="85"/>
      <c r="B501" s="41"/>
      <c r="C501" s="85"/>
      <c r="D501" s="29"/>
      <c r="E501" s="85"/>
      <c r="F501" s="47"/>
      <c r="G501" s="130"/>
      <c r="H501" s="62"/>
      <c r="I501" s="85"/>
      <c r="J501" s="85"/>
      <c r="K501" s="47"/>
      <c r="L501" s="85"/>
      <c r="M501" s="85"/>
    </row>
    <row r="502" spans="1:13" ht="37.950000000000003" customHeight="1" x14ac:dyDescent="0.4">
      <c r="A502" s="458">
        <v>2.2000000000000002</v>
      </c>
      <c r="B502" s="459" t="s">
        <v>557</v>
      </c>
      <c r="C502" s="437" t="s">
        <v>11</v>
      </c>
      <c r="D502" s="437" t="s">
        <v>1013</v>
      </c>
      <c r="E502" s="460">
        <f>I506</f>
        <v>10</v>
      </c>
      <c r="F502" s="448"/>
      <c r="G502" s="153">
        <v>64</v>
      </c>
      <c r="H502" s="4" t="s">
        <v>809</v>
      </c>
      <c r="I502" s="160">
        <v>3</v>
      </c>
      <c r="J502" s="73">
        <f>I502*8%/46</f>
        <v>5.2173913043478256E-3</v>
      </c>
      <c r="K502" s="156" t="str">
        <f t="shared" ref="K502:K565" si="35">IF(AND(L502&gt;=0,L502&lt;=I502),"",IF(AND(L502&gt;I502),"*"))</f>
        <v/>
      </c>
      <c r="L502" s="86">
        <v>3</v>
      </c>
      <c r="M502" s="73">
        <f>L502*8%/46</f>
        <v>5.2173913043478256E-3</v>
      </c>
    </row>
    <row r="503" spans="1:13" ht="25.2" x14ac:dyDescent="0.4">
      <c r="A503" s="410"/>
      <c r="B503" s="445"/>
      <c r="C503" s="400"/>
      <c r="D503" s="400"/>
      <c r="E503" s="407"/>
      <c r="F503" s="448"/>
      <c r="G503" s="154">
        <v>65</v>
      </c>
      <c r="H503" s="65" t="s">
        <v>409</v>
      </c>
      <c r="I503" s="150">
        <v>2</v>
      </c>
      <c r="J503" s="5">
        <f>I503*8%/46</f>
        <v>3.4782608695652175E-3</v>
      </c>
      <c r="K503" s="156" t="str">
        <f t="shared" si="35"/>
        <v/>
      </c>
      <c r="L503" s="43">
        <v>2</v>
      </c>
      <c r="M503" s="5">
        <f>L503*8%/46</f>
        <v>3.4782608695652175E-3</v>
      </c>
    </row>
    <row r="504" spans="1:13" ht="64.2" customHeight="1" x14ac:dyDescent="0.4">
      <c r="A504" s="410"/>
      <c r="B504" s="445"/>
      <c r="C504" s="400" t="s">
        <v>10</v>
      </c>
      <c r="D504" s="400" t="s">
        <v>489</v>
      </c>
      <c r="E504" s="407"/>
      <c r="F504" s="448"/>
      <c r="G504" s="154">
        <v>66</v>
      </c>
      <c r="H504" s="65" t="s">
        <v>927</v>
      </c>
      <c r="I504" s="150">
        <v>3</v>
      </c>
      <c r="J504" s="5">
        <f t="shared" ref="J504:J505" si="36">I504*8%/46</f>
        <v>5.2173913043478256E-3</v>
      </c>
      <c r="K504" s="156" t="str">
        <f t="shared" si="35"/>
        <v/>
      </c>
      <c r="L504" s="43">
        <v>3</v>
      </c>
      <c r="M504" s="5">
        <f t="shared" ref="M504:M505" si="37">L504*8%/46</f>
        <v>5.2173913043478256E-3</v>
      </c>
    </row>
    <row r="505" spans="1:13" ht="25.2" x14ac:dyDescent="0.4">
      <c r="A505" s="410"/>
      <c r="B505" s="445"/>
      <c r="C505" s="400"/>
      <c r="D505" s="400"/>
      <c r="E505" s="407"/>
      <c r="F505" s="448"/>
      <c r="G505" s="154">
        <v>67</v>
      </c>
      <c r="H505" s="65" t="s">
        <v>533</v>
      </c>
      <c r="I505" s="150">
        <v>2</v>
      </c>
      <c r="J505" s="5">
        <f t="shared" si="36"/>
        <v>3.4782608695652175E-3</v>
      </c>
      <c r="K505" s="156" t="str">
        <f t="shared" si="35"/>
        <v/>
      </c>
      <c r="L505" s="43"/>
      <c r="M505" s="5">
        <f t="shared" si="37"/>
        <v>0</v>
      </c>
    </row>
    <row r="506" spans="1:13" ht="16.2" customHeight="1" thickBot="1" x14ac:dyDescent="0.45">
      <c r="A506" s="411"/>
      <c r="B506" s="446"/>
      <c r="C506" s="403"/>
      <c r="D506" s="403"/>
      <c r="E506" s="447"/>
      <c r="F506" s="11"/>
      <c r="G506" s="395" t="s">
        <v>4</v>
      </c>
      <c r="H506" s="396"/>
      <c r="I506" s="188">
        <f>SUM(I502:I505)</f>
        <v>10</v>
      </c>
      <c r="J506" s="13">
        <f>SUM(J502:J505)</f>
        <v>1.7391304347826087E-2</v>
      </c>
      <c r="K506" s="156" t="str">
        <f t="shared" si="35"/>
        <v/>
      </c>
      <c r="L506" s="14">
        <f>SUM(L502:L505)</f>
        <v>8</v>
      </c>
      <c r="M506" s="13">
        <f>SUM(M502:M505)</f>
        <v>1.3913043478260868E-2</v>
      </c>
    </row>
    <row r="507" spans="1:13" ht="6" customHeight="1" thickBot="1" x14ac:dyDescent="0.45">
      <c r="A507" s="47"/>
      <c r="B507" s="42"/>
      <c r="C507" s="172"/>
      <c r="D507" s="94"/>
      <c r="E507" s="47"/>
      <c r="G507" s="81"/>
      <c r="H507" s="81"/>
      <c r="I507" s="88"/>
      <c r="J507" s="89"/>
      <c r="K507" s="47"/>
      <c r="L507" s="92"/>
      <c r="M507" s="93"/>
    </row>
    <row r="508" spans="1:13" ht="13.95" customHeight="1" x14ac:dyDescent="0.4">
      <c r="A508" s="386" t="s">
        <v>186</v>
      </c>
      <c r="B508" s="387"/>
      <c r="C508" s="387"/>
      <c r="D508" s="387"/>
      <c r="E508" s="387"/>
      <c r="F508" s="387"/>
      <c r="G508" s="387"/>
      <c r="H508" s="387"/>
      <c r="I508" s="387"/>
      <c r="J508" s="388"/>
      <c r="K508" s="156"/>
      <c r="L508" s="32" t="s">
        <v>71</v>
      </c>
      <c r="M508" s="33" t="s">
        <v>81</v>
      </c>
    </row>
    <row r="509" spans="1:13" x14ac:dyDescent="0.4">
      <c r="A509" s="154">
        <f>G502</f>
        <v>64</v>
      </c>
      <c r="B509" s="397"/>
      <c r="C509" s="397"/>
      <c r="D509" s="397"/>
      <c r="E509" s="397"/>
      <c r="F509" s="397"/>
      <c r="G509" s="397"/>
      <c r="H509" s="397"/>
      <c r="I509" s="397"/>
      <c r="J509" s="398"/>
      <c r="K509" s="47"/>
      <c r="L509" s="35"/>
      <c r="M509" s="36"/>
    </row>
    <row r="510" spans="1:13" x14ac:dyDescent="0.4">
      <c r="A510" s="154">
        <f t="shared" ref="A510:A512" si="38">G503</f>
        <v>65</v>
      </c>
      <c r="B510" s="397"/>
      <c r="C510" s="397"/>
      <c r="D510" s="397"/>
      <c r="E510" s="397"/>
      <c r="F510" s="397"/>
      <c r="G510" s="397"/>
      <c r="H510" s="397"/>
      <c r="I510" s="397"/>
      <c r="J510" s="398"/>
      <c r="K510" s="47"/>
      <c r="L510" s="35"/>
      <c r="M510" s="36"/>
    </row>
    <row r="511" spans="1:13" x14ac:dyDescent="0.4">
      <c r="A511" s="154">
        <f t="shared" si="38"/>
        <v>66</v>
      </c>
      <c r="B511" s="397"/>
      <c r="C511" s="397"/>
      <c r="D511" s="397"/>
      <c r="E511" s="397"/>
      <c r="F511" s="397"/>
      <c r="G511" s="397"/>
      <c r="H511" s="397"/>
      <c r="I511" s="397"/>
      <c r="J511" s="398"/>
      <c r="K511" s="47"/>
      <c r="L511" s="35"/>
      <c r="M511" s="36"/>
    </row>
    <row r="512" spans="1:13" ht="13.2" thickBot="1" x14ac:dyDescent="0.45">
      <c r="A512" s="155">
        <f t="shared" si="38"/>
        <v>67</v>
      </c>
      <c r="B512" s="418"/>
      <c r="C512" s="418"/>
      <c r="D512" s="418"/>
      <c r="E512" s="418"/>
      <c r="F512" s="418"/>
      <c r="G512" s="418"/>
      <c r="H512" s="418"/>
      <c r="I512" s="418"/>
      <c r="J512" s="419"/>
      <c r="K512" s="47"/>
      <c r="L512" s="37"/>
      <c r="M512" s="38"/>
    </row>
    <row r="513" spans="1:13" ht="6" customHeight="1" thickBot="1" x14ac:dyDescent="0.45">
      <c r="K513" s="47"/>
    </row>
    <row r="514" spans="1:13" ht="27.6" customHeight="1" x14ac:dyDescent="0.4">
      <c r="A514" s="386" t="s">
        <v>558</v>
      </c>
      <c r="B514" s="387"/>
      <c r="C514" s="387"/>
      <c r="D514" s="387"/>
      <c r="E514" s="388"/>
      <c r="F514" s="453"/>
      <c r="G514" s="454" t="s">
        <v>12</v>
      </c>
      <c r="H514" s="455"/>
      <c r="I514" s="456">
        <f>I531+I554+I571</f>
        <v>48</v>
      </c>
      <c r="J514" s="457"/>
      <c r="K514" s="156"/>
      <c r="L514" s="186" t="s">
        <v>543</v>
      </c>
      <c r="M514" s="187">
        <f>L531+L554+L571</f>
        <v>39</v>
      </c>
    </row>
    <row r="515" spans="1:13" ht="24" customHeight="1" x14ac:dyDescent="0.4">
      <c r="A515" s="416" t="s">
        <v>429</v>
      </c>
      <c r="B515" s="405" t="s">
        <v>179</v>
      </c>
      <c r="C515" s="406" t="s">
        <v>272</v>
      </c>
      <c r="D515" s="405" t="s">
        <v>213</v>
      </c>
      <c r="E515" s="407" t="s">
        <v>2</v>
      </c>
      <c r="F515" s="453"/>
      <c r="G515" s="449" t="s">
        <v>176</v>
      </c>
      <c r="H515" s="405" t="s">
        <v>177</v>
      </c>
      <c r="I515" s="406" t="s">
        <v>181</v>
      </c>
      <c r="J515" s="451" t="s">
        <v>3</v>
      </c>
      <c r="K515" s="156"/>
      <c r="L515" s="408" t="s">
        <v>6</v>
      </c>
      <c r="M515" s="409"/>
    </row>
    <row r="516" spans="1:13" x14ac:dyDescent="0.4">
      <c r="A516" s="416"/>
      <c r="B516" s="405"/>
      <c r="C516" s="406"/>
      <c r="D516" s="405"/>
      <c r="E516" s="407"/>
      <c r="F516" s="7"/>
      <c r="G516" s="450"/>
      <c r="H516" s="405"/>
      <c r="I516" s="406"/>
      <c r="J516" s="452"/>
      <c r="K516" s="156"/>
      <c r="L516" s="183" t="s">
        <v>0</v>
      </c>
      <c r="M516" s="184" t="s">
        <v>1</v>
      </c>
    </row>
    <row r="517" spans="1:13" ht="63" x14ac:dyDescent="0.4">
      <c r="A517" s="421">
        <v>3.1</v>
      </c>
      <c r="B517" s="412" t="s">
        <v>559</v>
      </c>
      <c r="C517" s="401" t="s">
        <v>13</v>
      </c>
      <c r="D517" s="400" t="s">
        <v>529</v>
      </c>
      <c r="E517" s="425">
        <f>I531</f>
        <v>22</v>
      </c>
      <c r="F517" s="399"/>
      <c r="G517" s="154">
        <v>68</v>
      </c>
      <c r="H517" s="65" t="s">
        <v>759</v>
      </c>
      <c r="I517" s="66">
        <v>2</v>
      </c>
      <c r="J517" s="1">
        <f>I517*7%/48</f>
        <v>2.9166666666666668E-3</v>
      </c>
      <c r="K517" s="156" t="str">
        <f t="shared" si="35"/>
        <v/>
      </c>
      <c r="L517" s="39">
        <v>2</v>
      </c>
      <c r="M517" s="1">
        <f>L517*7%/48</f>
        <v>2.9166666666666668E-3</v>
      </c>
    </row>
    <row r="518" spans="1:13" ht="15.6" customHeight="1" x14ac:dyDescent="0.4">
      <c r="A518" s="421"/>
      <c r="B518" s="412"/>
      <c r="C518" s="401"/>
      <c r="D518" s="400"/>
      <c r="E518" s="425"/>
      <c r="F518" s="399"/>
      <c r="G518" s="154">
        <v>69</v>
      </c>
      <c r="H518" s="65" t="s">
        <v>561</v>
      </c>
      <c r="I518" s="66">
        <v>1</v>
      </c>
      <c r="J518" s="1">
        <f t="shared" ref="J518:J530" si="39">I518*7%/48</f>
        <v>1.4583333333333334E-3</v>
      </c>
      <c r="K518" s="156" t="str">
        <f t="shared" si="35"/>
        <v/>
      </c>
      <c r="L518" s="39">
        <v>1</v>
      </c>
      <c r="M518" s="1">
        <f t="shared" ref="M518:M530" si="40">L518*7%/48</f>
        <v>1.4583333333333334E-3</v>
      </c>
    </row>
    <row r="519" spans="1:13" ht="15.6" customHeight="1" x14ac:dyDescent="0.4">
      <c r="A519" s="421"/>
      <c r="B519" s="412"/>
      <c r="C519" s="401"/>
      <c r="D519" s="400"/>
      <c r="E519" s="425"/>
      <c r="F519" s="399"/>
      <c r="G519" s="154">
        <v>70</v>
      </c>
      <c r="H519" s="65" t="s">
        <v>563</v>
      </c>
      <c r="I519" s="66">
        <v>1</v>
      </c>
      <c r="J519" s="1">
        <f t="shared" si="39"/>
        <v>1.4583333333333334E-3</v>
      </c>
      <c r="K519" s="156" t="str">
        <f t="shared" si="35"/>
        <v/>
      </c>
      <c r="L519" s="39">
        <v>1</v>
      </c>
      <c r="M519" s="1">
        <f t="shared" si="40"/>
        <v>1.4583333333333334E-3</v>
      </c>
    </row>
    <row r="520" spans="1:13" ht="50.4" x14ac:dyDescent="0.4">
      <c r="A520" s="421"/>
      <c r="B520" s="412"/>
      <c r="C520" s="401"/>
      <c r="D520" s="400"/>
      <c r="E520" s="425"/>
      <c r="F520" s="399"/>
      <c r="G520" s="154">
        <v>71</v>
      </c>
      <c r="H520" s="65" t="s">
        <v>994</v>
      </c>
      <c r="I520" s="66">
        <v>2</v>
      </c>
      <c r="J520" s="1">
        <f t="shared" si="39"/>
        <v>2.9166666666666668E-3</v>
      </c>
      <c r="K520" s="156" t="str">
        <f t="shared" si="35"/>
        <v/>
      </c>
      <c r="L520" s="39">
        <v>2</v>
      </c>
      <c r="M520" s="1">
        <f t="shared" si="40"/>
        <v>2.9166666666666668E-3</v>
      </c>
    </row>
    <row r="521" spans="1:13" ht="25.2" x14ac:dyDescent="0.4">
      <c r="A521" s="421"/>
      <c r="B521" s="412"/>
      <c r="C521" s="401"/>
      <c r="D521" s="400"/>
      <c r="E521" s="425"/>
      <c r="F521" s="399"/>
      <c r="G521" s="154">
        <v>72</v>
      </c>
      <c r="H521" s="65" t="s">
        <v>760</v>
      </c>
      <c r="I521" s="66">
        <v>2</v>
      </c>
      <c r="J521" s="1">
        <f t="shared" si="39"/>
        <v>2.9166666666666668E-3</v>
      </c>
      <c r="K521" s="156" t="str">
        <f t="shared" si="35"/>
        <v/>
      </c>
      <c r="L521" s="39">
        <v>2</v>
      </c>
      <c r="M521" s="1">
        <f t="shared" si="40"/>
        <v>2.9166666666666668E-3</v>
      </c>
    </row>
    <row r="522" spans="1:13" ht="25.2" x14ac:dyDescent="0.4">
      <c r="A522" s="421"/>
      <c r="B522" s="412"/>
      <c r="C522" s="401" t="s">
        <v>66</v>
      </c>
      <c r="D522" s="400" t="s">
        <v>564</v>
      </c>
      <c r="E522" s="425"/>
      <c r="F522" s="461"/>
      <c r="G522" s="154">
        <v>73</v>
      </c>
      <c r="H522" s="65" t="s">
        <v>514</v>
      </c>
      <c r="I522" s="66">
        <v>2</v>
      </c>
      <c r="J522" s="1">
        <f t="shared" si="39"/>
        <v>2.9166666666666668E-3</v>
      </c>
      <c r="K522" s="156" t="str">
        <f t="shared" si="35"/>
        <v/>
      </c>
      <c r="L522" s="39">
        <v>2</v>
      </c>
      <c r="M522" s="1">
        <f t="shared" si="40"/>
        <v>2.9166666666666668E-3</v>
      </c>
    </row>
    <row r="523" spans="1:13" ht="50.4" x14ac:dyDescent="0.4">
      <c r="A523" s="421"/>
      <c r="B523" s="412"/>
      <c r="C523" s="401"/>
      <c r="D523" s="400"/>
      <c r="E523" s="425"/>
      <c r="F523" s="461"/>
      <c r="G523" s="154">
        <v>74</v>
      </c>
      <c r="H523" s="65" t="s">
        <v>666</v>
      </c>
      <c r="I523" s="66">
        <v>2</v>
      </c>
      <c r="J523" s="1">
        <f t="shared" si="39"/>
        <v>2.9166666666666668E-3</v>
      </c>
      <c r="K523" s="156" t="str">
        <f t="shared" si="35"/>
        <v/>
      </c>
      <c r="L523" s="39">
        <v>2</v>
      </c>
      <c r="M523" s="1">
        <f t="shared" si="40"/>
        <v>2.9166666666666668E-3</v>
      </c>
    </row>
    <row r="524" spans="1:13" ht="25.2" x14ac:dyDescent="0.4">
      <c r="A524" s="421"/>
      <c r="B524" s="412"/>
      <c r="C524" s="401" t="s">
        <v>75</v>
      </c>
      <c r="D524" s="400" t="s">
        <v>572</v>
      </c>
      <c r="E524" s="425"/>
      <c r="F524" s="399"/>
      <c r="G524" s="154">
        <v>75</v>
      </c>
      <c r="H524" s="65" t="s">
        <v>560</v>
      </c>
      <c r="I524" s="66">
        <v>1</v>
      </c>
      <c r="J524" s="1">
        <f t="shared" si="39"/>
        <v>1.4583333333333334E-3</v>
      </c>
      <c r="K524" s="156" t="str">
        <f t="shared" si="35"/>
        <v/>
      </c>
      <c r="L524" s="39">
        <v>1</v>
      </c>
      <c r="M524" s="1">
        <f t="shared" si="40"/>
        <v>1.4583333333333334E-3</v>
      </c>
    </row>
    <row r="525" spans="1:13" ht="15.6" customHeight="1" x14ac:dyDescent="0.4">
      <c r="A525" s="421"/>
      <c r="B525" s="412"/>
      <c r="C525" s="401"/>
      <c r="D525" s="400"/>
      <c r="E525" s="425"/>
      <c r="F525" s="399"/>
      <c r="G525" s="154">
        <v>76</v>
      </c>
      <c r="H525" s="65" t="s">
        <v>573</v>
      </c>
      <c r="I525" s="66">
        <v>1</v>
      </c>
      <c r="J525" s="1">
        <f t="shared" si="39"/>
        <v>1.4583333333333334E-3</v>
      </c>
      <c r="K525" s="156" t="str">
        <f t="shared" si="35"/>
        <v/>
      </c>
      <c r="L525" s="39"/>
      <c r="M525" s="1">
        <f t="shared" si="40"/>
        <v>0</v>
      </c>
    </row>
    <row r="526" spans="1:13" ht="15.6" customHeight="1" x14ac:dyDescent="0.4">
      <c r="A526" s="421"/>
      <c r="B526" s="412"/>
      <c r="C526" s="401"/>
      <c r="D526" s="400"/>
      <c r="E526" s="425"/>
      <c r="F526" s="399"/>
      <c r="G526" s="154">
        <v>77</v>
      </c>
      <c r="H526" s="65" t="s">
        <v>995</v>
      </c>
      <c r="I526" s="66">
        <v>1</v>
      </c>
      <c r="J526" s="1">
        <f t="shared" si="39"/>
        <v>1.4583333333333334E-3</v>
      </c>
      <c r="K526" s="156" t="str">
        <f t="shared" si="35"/>
        <v/>
      </c>
      <c r="L526" s="39"/>
      <c r="M526" s="1">
        <f t="shared" si="40"/>
        <v>0</v>
      </c>
    </row>
    <row r="527" spans="1:13" ht="15.6" customHeight="1" x14ac:dyDescent="0.4">
      <c r="A527" s="421"/>
      <c r="B527" s="412"/>
      <c r="C527" s="401"/>
      <c r="D527" s="400"/>
      <c r="E527" s="425"/>
      <c r="F527" s="399"/>
      <c r="G527" s="154">
        <v>78</v>
      </c>
      <c r="H527" s="65" t="s">
        <v>761</v>
      </c>
      <c r="I527" s="66">
        <v>1</v>
      </c>
      <c r="J527" s="1">
        <f t="shared" si="39"/>
        <v>1.4583333333333334E-3</v>
      </c>
      <c r="K527" s="156" t="str">
        <f t="shared" si="35"/>
        <v/>
      </c>
      <c r="L527" s="39"/>
      <c r="M527" s="1">
        <f t="shared" si="40"/>
        <v>0</v>
      </c>
    </row>
    <row r="528" spans="1:13" ht="50.4" x14ac:dyDescent="0.4">
      <c r="A528" s="421"/>
      <c r="B528" s="412"/>
      <c r="C528" s="157" t="s">
        <v>325</v>
      </c>
      <c r="D528" s="150" t="s">
        <v>762</v>
      </c>
      <c r="E528" s="425"/>
      <c r="F528" s="55"/>
      <c r="G528" s="154">
        <v>79</v>
      </c>
      <c r="H528" s="65" t="s">
        <v>763</v>
      </c>
      <c r="I528" s="66">
        <v>2</v>
      </c>
      <c r="J528" s="1">
        <f t="shared" si="39"/>
        <v>2.9166666666666668E-3</v>
      </c>
      <c r="K528" s="156" t="str">
        <f t="shared" si="35"/>
        <v/>
      </c>
      <c r="L528" s="39"/>
      <c r="M528" s="1">
        <f t="shared" si="40"/>
        <v>0</v>
      </c>
    </row>
    <row r="529" spans="1:13" ht="53.4" customHeight="1" x14ac:dyDescent="0.4">
      <c r="A529" s="421"/>
      <c r="B529" s="412"/>
      <c r="C529" s="157" t="s">
        <v>326</v>
      </c>
      <c r="D529" s="150" t="s">
        <v>384</v>
      </c>
      <c r="E529" s="425"/>
      <c r="F529" s="55"/>
      <c r="G529" s="154">
        <v>80</v>
      </c>
      <c r="H529" s="65" t="s">
        <v>906</v>
      </c>
      <c r="I529" s="66">
        <v>2</v>
      </c>
      <c r="J529" s="1">
        <f t="shared" si="39"/>
        <v>2.9166666666666668E-3</v>
      </c>
      <c r="K529" s="156" t="str">
        <f t="shared" si="35"/>
        <v/>
      </c>
      <c r="L529" s="39"/>
      <c r="M529" s="1">
        <f t="shared" si="40"/>
        <v>0</v>
      </c>
    </row>
    <row r="530" spans="1:13" ht="42" customHeight="1" x14ac:dyDescent="0.4">
      <c r="A530" s="421"/>
      <c r="B530" s="412"/>
      <c r="C530" s="401" t="s">
        <v>327</v>
      </c>
      <c r="D530" s="400" t="s">
        <v>764</v>
      </c>
      <c r="E530" s="425"/>
      <c r="F530" s="55"/>
      <c r="G530" s="154">
        <v>81</v>
      </c>
      <c r="H530" s="65" t="s">
        <v>839</v>
      </c>
      <c r="I530" s="66">
        <v>2</v>
      </c>
      <c r="J530" s="1">
        <f t="shared" si="39"/>
        <v>2.9166666666666668E-3</v>
      </c>
      <c r="K530" s="156" t="str">
        <f t="shared" si="35"/>
        <v/>
      </c>
      <c r="L530" s="39"/>
      <c r="M530" s="1">
        <f t="shared" si="40"/>
        <v>0</v>
      </c>
    </row>
    <row r="531" spans="1:13" ht="16.2" customHeight="1" thickBot="1" x14ac:dyDescent="0.45">
      <c r="A531" s="422"/>
      <c r="B531" s="413"/>
      <c r="C531" s="402"/>
      <c r="D531" s="403"/>
      <c r="E531" s="426"/>
      <c r="F531" s="6"/>
      <c r="G531" s="395" t="s">
        <v>4</v>
      </c>
      <c r="H531" s="396"/>
      <c r="I531" s="67">
        <f>SUM(I517:I530)</f>
        <v>22</v>
      </c>
      <c r="J531" s="2">
        <f>SUM(J517:J530)</f>
        <v>3.2083333333333332E-2</v>
      </c>
      <c r="K531" s="156" t="str">
        <f t="shared" si="35"/>
        <v/>
      </c>
      <c r="L531" s="3">
        <f>SUM(L517:L530)</f>
        <v>13</v>
      </c>
      <c r="M531" s="2">
        <f>SUM(M517:M530)</f>
        <v>1.8958333333333334E-2</v>
      </c>
    </row>
    <row r="532" spans="1:13" ht="6" customHeight="1" thickBot="1" x14ac:dyDescent="0.45">
      <c r="A532" s="47"/>
      <c r="B532" s="41"/>
      <c r="C532" s="47"/>
      <c r="D532" s="62"/>
      <c r="E532" s="47"/>
      <c r="G532" s="81"/>
      <c r="H532" s="81"/>
      <c r="I532" s="88"/>
      <c r="J532" s="89"/>
      <c r="K532" s="47"/>
      <c r="L532" s="92"/>
      <c r="M532" s="93"/>
    </row>
    <row r="533" spans="1:13" x14ac:dyDescent="0.4">
      <c r="A533" s="430" t="s">
        <v>186</v>
      </c>
      <c r="B533" s="431"/>
      <c r="C533" s="431"/>
      <c r="D533" s="431"/>
      <c r="E533" s="431"/>
      <c r="F533" s="431"/>
      <c r="G533" s="431"/>
      <c r="H533" s="431"/>
      <c r="I533" s="431"/>
      <c r="J533" s="432"/>
      <c r="K533" s="156"/>
      <c r="L533" s="32" t="s">
        <v>71</v>
      </c>
      <c r="M533" s="33" t="s">
        <v>81</v>
      </c>
    </row>
    <row r="534" spans="1:13" x14ac:dyDescent="0.4">
      <c r="A534" s="151">
        <f>G517</f>
        <v>68</v>
      </c>
      <c r="B534" s="427"/>
      <c r="C534" s="428"/>
      <c r="D534" s="428"/>
      <c r="E534" s="428"/>
      <c r="F534" s="428"/>
      <c r="G534" s="428"/>
      <c r="H534" s="428"/>
      <c r="I534" s="428"/>
      <c r="J534" s="429"/>
      <c r="K534" s="47"/>
      <c r="L534" s="35"/>
      <c r="M534" s="36"/>
    </row>
    <row r="535" spans="1:13" x14ac:dyDescent="0.4">
      <c r="A535" s="151">
        <f t="shared" ref="A535:A547" si="41">G518</f>
        <v>69</v>
      </c>
      <c r="B535" s="427"/>
      <c r="C535" s="428"/>
      <c r="D535" s="428"/>
      <c r="E535" s="428"/>
      <c r="F535" s="428"/>
      <c r="G535" s="428"/>
      <c r="H535" s="428"/>
      <c r="I535" s="428"/>
      <c r="J535" s="429"/>
      <c r="K535" s="47"/>
      <c r="L535" s="35"/>
      <c r="M535" s="36"/>
    </row>
    <row r="536" spans="1:13" x14ac:dyDescent="0.4">
      <c r="A536" s="151">
        <f t="shared" si="41"/>
        <v>70</v>
      </c>
      <c r="B536" s="427"/>
      <c r="C536" s="428"/>
      <c r="D536" s="428"/>
      <c r="E536" s="428"/>
      <c r="F536" s="428"/>
      <c r="G536" s="428"/>
      <c r="H536" s="428"/>
      <c r="I536" s="428"/>
      <c r="J536" s="429"/>
      <c r="K536" s="47"/>
      <c r="L536" s="35"/>
      <c r="M536" s="36"/>
    </row>
    <row r="537" spans="1:13" x14ac:dyDescent="0.4">
      <c r="A537" s="151">
        <f t="shared" si="41"/>
        <v>71</v>
      </c>
      <c r="B537" s="427"/>
      <c r="C537" s="428"/>
      <c r="D537" s="428"/>
      <c r="E537" s="428"/>
      <c r="F537" s="428"/>
      <c r="G537" s="428"/>
      <c r="H537" s="428"/>
      <c r="I537" s="428"/>
      <c r="J537" s="429"/>
      <c r="K537" s="47"/>
      <c r="L537" s="35"/>
      <c r="M537" s="36"/>
    </row>
    <row r="538" spans="1:13" x14ac:dyDescent="0.4">
      <c r="A538" s="151">
        <f t="shared" si="41"/>
        <v>72</v>
      </c>
      <c r="B538" s="427"/>
      <c r="C538" s="428"/>
      <c r="D538" s="428"/>
      <c r="E538" s="428"/>
      <c r="F538" s="428"/>
      <c r="G538" s="428"/>
      <c r="H538" s="428"/>
      <c r="I538" s="428"/>
      <c r="J538" s="429"/>
      <c r="K538" s="47"/>
      <c r="L538" s="35"/>
      <c r="M538" s="36"/>
    </row>
    <row r="539" spans="1:13" x14ac:dyDescent="0.4">
      <c r="A539" s="151">
        <f t="shared" si="41"/>
        <v>73</v>
      </c>
      <c r="B539" s="427"/>
      <c r="C539" s="428"/>
      <c r="D539" s="428"/>
      <c r="E539" s="428"/>
      <c r="F539" s="428"/>
      <c r="G539" s="428"/>
      <c r="H539" s="428"/>
      <c r="I539" s="428"/>
      <c r="J539" s="429"/>
      <c r="K539" s="47"/>
      <c r="L539" s="35"/>
      <c r="M539" s="36"/>
    </row>
    <row r="540" spans="1:13" x14ac:dyDescent="0.4">
      <c r="A540" s="151">
        <f t="shared" si="41"/>
        <v>74</v>
      </c>
      <c r="B540" s="427"/>
      <c r="C540" s="428"/>
      <c r="D540" s="428"/>
      <c r="E540" s="428"/>
      <c r="F540" s="428"/>
      <c r="G540" s="428"/>
      <c r="H540" s="428"/>
      <c r="I540" s="428"/>
      <c r="J540" s="429"/>
      <c r="K540" s="47"/>
      <c r="L540" s="35"/>
      <c r="M540" s="36"/>
    </row>
    <row r="541" spans="1:13" x14ac:dyDescent="0.4">
      <c r="A541" s="151">
        <f t="shared" si="41"/>
        <v>75</v>
      </c>
      <c r="B541" s="427"/>
      <c r="C541" s="428"/>
      <c r="D541" s="428"/>
      <c r="E541" s="428"/>
      <c r="F541" s="428"/>
      <c r="G541" s="428"/>
      <c r="H541" s="428"/>
      <c r="I541" s="428"/>
      <c r="J541" s="429"/>
      <c r="K541" s="47"/>
      <c r="L541" s="35"/>
      <c r="M541" s="36"/>
    </row>
    <row r="542" spans="1:13" x14ac:dyDescent="0.4">
      <c r="A542" s="151">
        <f t="shared" si="41"/>
        <v>76</v>
      </c>
      <c r="B542" s="427"/>
      <c r="C542" s="428"/>
      <c r="D542" s="428"/>
      <c r="E542" s="428"/>
      <c r="F542" s="428"/>
      <c r="G542" s="428"/>
      <c r="H542" s="428"/>
      <c r="I542" s="428"/>
      <c r="J542" s="429"/>
      <c r="K542" s="47"/>
      <c r="L542" s="35"/>
      <c r="M542" s="36"/>
    </row>
    <row r="543" spans="1:13" x14ac:dyDescent="0.4">
      <c r="A543" s="151">
        <f t="shared" si="41"/>
        <v>77</v>
      </c>
      <c r="B543" s="427"/>
      <c r="C543" s="428"/>
      <c r="D543" s="428"/>
      <c r="E543" s="428"/>
      <c r="F543" s="428"/>
      <c r="G543" s="428"/>
      <c r="H543" s="428"/>
      <c r="I543" s="428"/>
      <c r="J543" s="429"/>
      <c r="K543" s="47"/>
      <c r="L543" s="35"/>
      <c r="M543" s="36"/>
    </row>
    <row r="544" spans="1:13" x14ac:dyDescent="0.4">
      <c r="A544" s="151">
        <f t="shared" si="41"/>
        <v>78</v>
      </c>
      <c r="B544" s="427"/>
      <c r="C544" s="428"/>
      <c r="D544" s="428"/>
      <c r="E544" s="428"/>
      <c r="F544" s="428"/>
      <c r="G544" s="428"/>
      <c r="H544" s="428"/>
      <c r="I544" s="428"/>
      <c r="J544" s="429"/>
      <c r="K544" s="47"/>
      <c r="L544" s="35"/>
      <c r="M544" s="36"/>
    </row>
    <row r="545" spans="1:13" x14ac:dyDescent="0.4">
      <c r="A545" s="151">
        <f t="shared" si="41"/>
        <v>79</v>
      </c>
      <c r="B545" s="427"/>
      <c r="C545" s="428"/>
      <c r="D545" s="428"/>
      <c r="E545" s="428"/>
      <c r="F545" s="428"/>
      <c r="G545" s="428"/>
      <c r="H545" s="428"/>
      <c r="I545" s="428"/>
      <c r="J545" s="429"/>
      <c r="K545" s="47"/>
      <c r="L545" s="35"/>
      <c r="M545" s="36"/>
    </row>
    <row r="546" spans="1:13" x14ac:dyDescent="0.4">
      <c r="A546" s="151">
        <f t="shared" si="41"/>
        <v>80</v>
      </c>
      <c r="B546" s="427"/>
      <c r="C546" s="428"/>
      <c r="D546" s="428"/>
      <c r="E546" s="428"/>
      <c r="F546" s="428"/>
      <c r="G546" s="428"/>
      <c r="H546" s="428"/>
      <c r="I546" s="428"/>
      <c r="J546" s="429"/>
      <c r="K546" s="47"/>
      <c r="L546" s="35"/>
      <c r="M546" s="36"/>
    </row>
    <row r="547" spans="1:13" ht="13.2" thickBot="1" x14ac:dyDescent="0.45">
      <c r="A547" s="152">
        <f t="shared" si="41"/>
        <v>81</v>
      </c>
      <c r="B547" s="433"/>
      <c r="C547" s="434"/>
      <c r="D547" s="434"/>
      <c r="E547" s="434"/>
      <c r="F547" s="434"/>
      <c r="G547" s="434"/>
      <c r="H547" s="434"/>
      <c r="I547" s="434"/>
      <c r="J547" s="435"/>
      <c r="K547" s="47"/>
      <c r="L547" s="37"/>
      <c r="M547" s="38"/>
    </row>
    <row r="548" spans="1:13" ht="6" customHeight="1" thickBot="1" x14ac:dyDescent="0.45">
      <c r="A548" s="47"/>
      <c r="B548" s="41"/>
      <c r="C548" s="47"/>
      <c r="D548" s="62"/>
      <c r="E548" s="47"/>
      <c r="G548" s="81"/>
      <c r="H548" s="81"/>
      <c r="I548" s="88"/>
      <c r="J548" s="89"/>
      <c r="K548" s="47"/>
      <c r="L548" s="92"/>
      <c r="M548" s="93"/>
    </row>
    <row r="549" spans="1:13" ht="37.950000000000003" customHeight="1" x14ac:dyDescent="0.4">
      <c r="A549" s="420">
        <v>3.2</v>
      </c>
      <c r="B549" s="423" t="s">
        <v>580</v>
      </c>
      <c r="C549" s="158" t="s">
        <v>14</v>
      </c>
      <c r="D549" s="160" t="s">
        <v>198</v>
      </c>
      <c r="E549" s="424">
        <f>I554</f>
        <v>10</v>
      </c>
      <c r="F549" s="6"/>
      <c r="G549" s="153">
        <v>82</v>
      </c>
      <c r="H549" s="4" t="s">
        <v>579</v>
      </c>
      <c r="I549" s="70">
        <v>1</v>
      </c>
      <c r="J549" s="71">
        <f>I549*7%/48</f>
        <v>1.4583333333333334E-3</v>
      </c>
      <c r="K549" s="156" t="str">
        <f t="shared" si="35"/>
        <v/>
      </c>
      <c r="L549" s="91">
        <v>1</v>
      </c>
      <c r="M549" s="71">
        <f>L549*7%/48</f>
        <v>1.4583333333333334E-3</v>
      </c>
    </row>
    <row r="550" spans="1:13" ht="25.2" customHeight="1" x14ac:dyDescent="0.4">
      <c r="A550" s="421"/>
      <c r="B550" s="412"/>
      <c r="C550" s="401" t="s">
        <v>15</v>
      </c>
      <c r="D550" s="400" t="s">
        <v>199</v>
      </c>
      <c r="E550" s="425"/>
      <c r="F550" s="399"/>
      <c r="G550" s="154">
        <v>83</v>
      </c>
      <c r="H550" s="65" t="s">
        <v>534</v>
      </c>
      <c r="I550" s="66">
        <v>2</v>
      </c>
      <c r="J550" s="1">
        <f>I550*7%/48</f>
        <v>2.9166666666666668E-3</v>
      </c>
      <c r="K550" s="156" t="str">
        <f t="shared" si="35"/>
        <v/>
      </c>
      <c r="L550" s="39">
        <v>2</v>
      </c>
      <c r="M550" s="1">
        <f>L550*7%/48</f>
        <v>2.9166666666666668E-3</v>
      </c>
    </row>
    <row r="551" spans="1:13" ht="15.6" customHeight="1" x14ac:dyDescent="0.4">
      <c r="A551" s="421"/>
      <c r="B551" s="412"/>
      <c r="C551" s="401"/>
      <c r="D551" s="400"/>
      <c r="E551" s="425"/>
      <c r="F551" s="399"/>
      <c r="G551" s="154">
        <v>84</v>
      </c>
      <c r="H551" s="65" t="s">
        <v>535</v>
      </c>
      <c r="I551" s="66">
        <v>4</v>
      </c>
      <c r="J551" s="1">
        <f t="shared" ref="J551:J553" si="42">I551*7%/48</f>
        <v>5.8333333333333336E-3</v>
      </c>
      <c r="K551" s="156" t="str">
        <f t="shared" si="35"/>
        <v/>
      </c>
      <c r="L551" s="39">
        <v>4</v>
      </c>
      <c r="M551" s="1">
        <f t="shared" ref="M551:M553" si="43">L551*7%/48</f>
        <v>5.8333333333333336E-3</v>
      </c>
    </row>
    <row r="552" spans="1:13" ht="15.6" customHeight="1" x14ac:dyDescent="0.4">
      <c r="A552" s="421"/>
      <c r="B552" s="412"/>
      <c r="C552" s="401"/>
      <c r="D552" s="400"/>
      <c r="E552" s="425"/>
      <c r="F552" s="399"/>
      <c r="G552" s="154">
        <v>85</v>
      </c>
      <c r="H552" s="65" t="s">
        <v>477</v>
      </c>
      <c r="I552" s="66">
        <v>1</v>
      </c>
      <c r="J552" s="1">
        <f t="shared" si="42"/>
        <v>1.4583333333333334E-3</v>
      </c>
      <c r="K552" s="156" t="str">
        <f t="shared" si="35"/>
        <v/>
      </c>
      <c r="L552" s="39">
        <v>1</v>
      </c>
      <c r="M552" s="1">
        <f t="shared" si="43"/>
        <v>1.4583333333333334E-3</v>
      </c>
    </row>
    <row r="553" spans="1:13" ht="37.200000000000003" customHeight="1" x14ac:dyDescent="0.4">
      <c r="A553" s="421"/>
      <c r="B553" s="412"/>
      <c r="C553" s="401"/>
      <c r="D553" s="400"/>
      <c r="E553" s="425"/>
      <c r="F553" s="399"/>
      <c r="G553" s="154">
        <v>86</v>
      </c>
      <c r="H553" s="65" t="s">
        <v>478</v>
      </c>
      <c r="I553" s="66">
        <v>2</v>
      </c>
      <c r="J553" s="1">
        <f t="shared" si="42"/>
        <v>2.9166666666666668E-3</v>
      </c>
      <c r="K553" s="156" t="str">
        <f t="shared" si="35"/>
        <v/>
      </c>
      <c r="L553" s="39">
        <v>2</v>
      </c>
      <c r="M553" s="1">
        <f t="shared" si="43"/>
        <v>2.9166666666666668E-3</v>
      </c>
    </row>
    <row r="554" spans="1:13" ht="16.2" customHeight="1" thickBot="1" x14ac:dyDescent="0.45">
      <c r="A554" s="422"/>
      <c r="B554" s="413"/>
      <c r="C554" s="402"/>
      <c r="D554" s="403"/>
      <c r="E554" s="426"/>
      <c r="F554" s="6"/>
      <c r="G554" s="395" t="s">
        <v>4</v>
      </c>
      <c r="H554" s="396"/>
      <c r="I554" s="67">
        <f>SUM(I549:I553)</f>
        <v>10</v>
      </c>
      <c r="J554" s="2">
        <f>SUM(J549:J553)</f>
        <v>1.4583333333333334E-2</v>
      </c>
      <c r="K554" s="156" t="str">
        <f t="shared" si="35"/>
        <v/>
      </c>
      <c r="L554" s="3">
        <f>SUM(L549:L553)</f>
        <v>10</v>
      </c>
      <c r="M554" s="2">
        <f>SUM(M549:M553)</f>
        <v>1.4583333333333334E-2</v>
      </c>
    </row>
    <row r="555" spans="1:13" ht="6" customHeight="1" thickBot="1" x14ac:dyDescent="0.45">
      <c r="A555" s="47"/>
      <c r="B555" s="41"/>
      <c r="C555" s="47"/>
      <c r="D555" s="62"/>
      <c r="E555" s="47"/>
      <c r="G555" s="81"/>
      <c r="H555" s="81"/>
      <c r="I555" s="88"/>
      <c r="J555" s="95"/>
      <c r="K555" s="47"/>
      <c r="L555" s="88"/>
      <c r="M555" s="96"/>
    </row>
    <row r="556" spans="1:13" x14ac:dyDescent="0.4">
      <c r="A556" s="430" t="s">
        <v>186</v>
      </c>
      <c r="B556" s="431"/>
      <c r="C556" s="431"/>
      <c r="D556" s="431"/>
      <c r="E556" s="431"/>
      <c r="F556" s="431"/>
      <c r="G556" s="431"/>
      <c r="H556" s="431"/>
      <c r="I556" s="431"/>
      <c r="J556" s="432"/>
      <c r="K556" s="156"/>
      <c r="L556" s="32" t="s">
        <v>71</v>
      </c>
      <c r="M556" s="33" t="s">
        <v>81</v>
      </c>
    </row>
    <row r="557" spans="1:13" x14ac:dyDescent="0.4">
      <c r="A557" s="151">
        <f>G549</f>
        <v>82</v>
      </c>
      <c r="B557" s="427"/>
      <c r="C557" s="428"/>
      <c r="D557" s="428"/>
      <c r="E557" s="428"/>
      <c r="F557" s="428"/>
      <c r="G557" s="428"/>
      <c r="H557" s="428"/>
      <c r="I557" s="428"/>
      <c r="J557" s="429"/>
      <c r="K557" s="47"/>
      <c r="L557" s="35"/>
      <c r="M557" s="36"/>
    </row>
    <row r="558" spans="1:13" x14ac:dyDescent="0.4">
      <c r="A558" s="151">
        <f t="shared" ref="A558:A561" si="44">G550</f>
        <v>83</v>
      </c>
      <c r="B558" s="427"/>
      <c r="C558" s="428"/>
      <c r="D558" s="428"/>
      <c r="E558" s="428"/>
      <c r="F558" s="428"/>
      <c r="G558" s="428"/>
      <c r="H558" s="428"/>
      <c r="I558" s="428"/>
      <c r="J558" s="429"/>
      <c r="K558" s="47"/>
      <c r="L558" s="35"/>
      <c r="M558" s="36"/>
    </row>
    <row r="559" spans="1:13" x14ac:dyDescent="0.4">
      <c r="A559" s="151">
        <f t="shared" si="44"/>
        <v>84</v>
      </c>
      <c r="B559" s="427"/>
      <c r="C559" s="428"/>
      <c r="D559" s="428"/>
      <c r="E559" s="428"/>
      <c r="F559" s="428"/>
      <c r="G559" s="428"/>
      <c r="H559" s="428"/>
      <c r="I559" s="428"/>
      <c r="J559" s="429"/>
      <c r="K559" s="47"/>
      <c r="L559" s="35"/>
      <c r="M559" s="36"/>
    </row>
    <row r="560" spans="1:13" x14ac:dyDescent="0.4">
      <c r="A560" s="151">
        <f t="shared" si="44"/>
        <v>85</v>
      </c>
      <c r="B560" s="427"/>
      <c r="C560" s="428"/>
      <c r="D560" s="428"/>
      <c r="E560" s="428"/>
      <c r="F560" s="428"/>
      <c r="G560" s="428"/>
      <c r="H560" s="428"/>
      <c r="I560" s="428"/>
      <c r="J560" s="429"/>
      <c r="K560" s="47"/>
      <c r="L560" s="35"/>
      <c r="M560" s="36"/>
    </row>
    <row r="561" spans="1:13" ht="13.2" thickBot="1" x14ac:dyDescent="0.45">
      <c r="A561" s="152">
        <f t="shared" si="44"/>
        <v>86</v>
      </c>
      <c r="B561" s="433"/>
      <c r="C561" s="434"/>
      <c r="D561" s="434"/>
      <c r="E561" s="434"/>
      <c r="F561" s="434"/>
      <c r="G561" s="434"/>
      <c r="H561" s="434"/>
      <c r="I561" s="434"/>
      <c r="J561" s="435"/>
      <c r="K561" s="47"/>
      <c r="L561" s="37"/>
      <c r="M561" s="38"/>
    </row>
    <row r="562" spans="1:13" ht="4.95" customHeight="1" thickBot="1" x14ac:dyDescent="0.45">
      <c r="A562" s="29"/>
      <c r="B562" s="62"/>
      <c r="C562" s="62"/>
      <c r="D562" s="62"/>
      <c r="E562" s="62"/>
      <c r="F562" s="62"/>
      <c r="G562" s="62"/>
      <c r="H562" s="62"/>
      <c r="I562" s="62"/>
      <c r="J562" s="62"/>
      <c r="K562" s="47"/>
      <c r="L562" s="29"/>
      <c r="M562" s="29"/>
    </row>
    <row r="563" spans="1:13" ht="25.2" customHeight="1" x14ac:dyDescent="0.4">
      <c r="A563" s="420">
        <v>3.3</v>
      </c>
      <c r="B563" s="423" t="s">
        <v>920</v>
      </c>
      <c r="C563" s="436" t="s">
        <v>16</v>
      </c>
      <c r="D563" s="437" t="s">
        <v>565</v>
      </c>
      <c r="E563" s="424">
        <f>I571</f>
        <v>16</v>
      </c>
      <c r="F563" s="461"/>
      <c r="G563" s="153">
        <v>87</v>
      </c>
      <c r="H563" s="4" t="s">
        <v>515</v>
      </c>
      <c r="I563" s="70">
        <v>2</v>
      </c>
      <c r="J563" s="71">
        <f>I563*7%/48</f>
        <v>2.9166666666666668E-3</v>
      </c>
      <c r="K563" s="156" t="str">
        <f t="shared" si="35"/>
        <v/>
      </c>
      <c r="L563" s="91">
        <v>2</v>
      </c>
      <c r="M563" s="71">
        <f>L563*7%/48</f>
        <v>2.9166666666666668E-3</v>
      </c>
    </row>
    <row r="564" spans="1:13" ht="37.799999999999997" x14ac:dyDescent="0.4">
      <c r="A564" s="421"/>
      <c r="B564" s="412"/>
      <c r="C564" s="401"/>
      <c r="D564" s="400"/>
      <c r="E564" s="425"/>
      <c r="F564" s="461"/>
      <c r="G564" s="154">
        <v>88</v>
      </c>
      <c r="H564" s="65" t="s">
        <v>410</v>
      </c>
      <c r="I564" s="66">
        <v>2</v>
      </c>
      <c r="J564" s="1">
        <f>I564*7%/48</f>
        <v>2.9166666666666668E-3</v>
      </c>
      <c r="K564" s="156" t="str">
        <f t="shared" si="35"/>
        <v/>
      </c>
      <c r="L564" s="39">
        <v>2</v>
      </c>
      <c r="M564" s="1">
        <f>L564*7%/48</f>
        <v>2.9166666666666668E-3</v>
      </c>
    </row>
    <row r="565" spans="1:13" ht="15.6" customHeight="1" x14ac:dyDescent="0.4">
      <c r="A565" s="421"/>
      <c r="B565" s="412"/>
      <c r="C565" s="401"/>
      <c r="D565" s="400"/>
      <c r="E565" s="425"/>
      <c r="F565" s="461"/>
      <c r="G565" s="154">
        <v>89</v>
      </c>
      <c r="H565" s="65" t="s">
        <v>297</v>
      </c>
      <c r="I565" s="66">
        <v>3</v>
      </c>
      <c r="J565" s="1">
        <f t="shared" ref="J565:J570" si="45">I565*7%/48</f>
        <v>4.3750000000000004E-3</v>
      </c>
      <c r="K565" s="156" t="str">
        <f t="shared" si="35"/>
        <v/>
      </c>
      <c r="L565" s="39">
        <v>3</v>
      </c>
      <c r="M565" s="1">
        <f t="shared" ref="M565:M569" si="46">L565*7%/48</f>
        <v>4.3750000000000004E-3</v>
      </c>
    </row>
    <row r="566" spans="1:13" ht="25.2" x14ac:dyDescent="0.4">
      <c r="A566" s="421"/>
      <c r="B566" s="412"/>
      <c r="C566" s="401"/>
      <c r="D566" s="400"/>
      <c r="E566" s="425"/>
      <c r="F566" s="461"/>
      <c r="G566" s="154">
        <v>90</v>
      </c>
      <c r="H566" s="65" t="s">
        <v>776</v>
      </c>
      <c r="I566" s="66">
        <v>2</v>
      </c>
      <c r="J566" s="1">
        <f t="shared" si="45"/>
        <v>2.9166666666666668E-3</v>
      </c>
      <c r="K566" s="156" t="str">
        <f t="shared" ref="K566:K629" si="47">IF(AND(L566&gt;=0,L566&lt;=I566),"",IF(AND(L566&gt;I566),"*"))</f>
        <v/>
      </c>
      <c r="L566" s="39">
        <v>2</v>
      </c>
      <c r="M566" s="1">
        <f t="shared" si="46"/>
        <v>2.9166666666666668E-3</v>
      </c>
    </row>
    <row r="567" spans="1:13" ht="25.2" x14ac:dyDescent="0.4">
      <c r="A567" s="421"/>
      <c r="B567" s="412"/>
      <c r="C567" s="401"/>
      <c r="D567" s="400"/>
      <c r="E567" s="425"/>
      <c r="F567" s="461"/>
      <c r="G567" s="154">
        <v>91</v>
      </c>
      <c r="H567" s="65" t="s">
        <v>660</v>
      </c>
      <c r="I567" s="66">
        <v>1</v>
      </c>
      <c r="J567" s="1">
        <f t="shared" si="45"/>
        <v>1.4583333333333334E-3</v>
      </c>
      <c r="K567" s="156" t="str">
        <f t="shared" si="47"/>
        <v/>
      </c>
      <c r="L567" s="39">
        <v>1</v>
      </c>
      <c r="M567" s="1">
        <f t="shared" si="46"/>
        <v>1.4583333333333334E-3</v>
      </c>
    </row>
    <row r="568" spans="1:13" ht="39.6" customHeight="1" x14ac:dyDescent="0.4">
      <c r="A568" s="421"/>
      <c r="B568" s="412"/>
      <c r="C568" s="401" t="s">
        <v>17</v>
      </c>
      <c r="D568" s="400" t="s">
        <v>582</v>
      </c>
      <c r="E568" s="425"/>
      <c r="F568" s="399"/>
      <c r="G568" s="154">
        <v>92</v>
      </c>
      <c r="H568" s="65" t="s">
        <v>516</v>
      </c>
      <c r="I568" s="66">
        <v>1</v>
      </c>
      <c r="J568" s="1">
        <f t="shared" si="45"/>
        <v>1.4583333333333334E-3</v>
      </c>
      <c r="K568" s="156" t="str">
        <f t="shared" si="47"/>
        <v/>
      </c>
      <c r="L568" s="39">
        <v>1</v>
      </c>
      <c r="M568" s="1">
        <f t="shared" si="46"/>
        <v>1.4583333333333334E-3</v>
      </c>
    </row>
    <row r="569" spans="1:13" ht="39.6" customHeight="1" x14ac:dyDescent="0.4">
      <c r="A569" s="421"/>
      <c r="B569" s="412"/>
      <c r="C569" s="401"/>
      <c r="D569" s="400"/>
      <c r="E569" s="425"/>
      <c r="F569" s="399"/>
      <c r="G569" s="154">
        <v>93</v>
      </c>
      <c r="H569" s="65" t="s">
        <v>536</v>
      </c>
      <c r="I569" s="66">
        <v>2</v>
      </c>
      <c r="J569" s="1">
        <f t="shared" si="45"/>
        <v>2.9166666666666668E-3</v>
      </c>
      <c r="K569" s="156" t="str">
        <f t="shared" si="47"/>
        <v/>
      </c>
      <c r="L569" s="39">
        <v>2</v>
      </c>
      <c r="M569" s="1">
        <f t="shared" si="46"/>
        <v>2.9166666666666668E-3</v>
      </c>
    </row>
    <row r="570" spans="1:13" ht="79.2" customHeight="1" x14ac:dyDescent="0.4">
      <c r="A570" s="421"/>
      <c r="B570" s="412"/>
      <c r="C570" s="401" t="s">
        <v>77</v>
      </c>
      <c r="D570" s="400" t="s">
        <v>658</v>
      </c>
      <c r="E570" s="425"/>
      <c r="F570" s="399"/>
      <c r="G570" s="154">
        <v>94</v>
      </c>
      <c r="H570" s="65" t="s">
        <v>928</v>
      </c>
      <c r="I570" s="66">
        <v>3</v>
      </c>
      <c r="J570" s="1">
        <f t="shared" si="45"/>
        <v>4.3750000000000004E-3</v>
      </c>
      <c r="K570" s="156" t="str">
        <f t="shared" si="47"/>
        <v/>
      </c>
      <c r="L570" s="39">
        <v>3</v>
      </c>
      <c r="M570" s="1">
        <f>L570*7%/48</f>
        <v>4.3750000000000004E-3</v>
      </c>
    </row>
    <row r="571" spans="1:13" ht="13.2" thickBot="1" x14ac:dyDescent="0.45">
      <c r="A571" s="422"/>
      <c r="B571" s="413"/>
      <c r="C571" s="402"/>
      <c r="D571" s="403"/>
      <c r="E571" s="426"/>
      <c r="F571" s="11"/>
      <c r="G571" s="395" t="s">
        <v>4</v>
      </c>
      <c r="H571" s="396"/>
      <c r="I571" s="72">
        <f>SUM(I563:I570)</f>
        <v>16</v>
      </c>
      <c r="J571" s="13">
        <f>SUM(J563:J570)</f>
        <v>2.3333333333333334E-2</v>
      </c>
      <c r="K571" s="156" t="str">
        <f t="shared" si="47"/>
        <v/>
      </c>
      <c r="L571" s="14">
        <f>SUM(L563:L570)</f>
        <v>16</v>
      </c>
      <c r="M571" s="13">
        <f>SUM(M563:M570)</f>
        <v>2.3333333333333334E-2</v>
      </c>
    </row>
    <row r="572" spans="1:13" ht="6" customHeight="1" thickBot="1" x14ac:dyDescent="0.45">
      <c r="A572" s="47"/>
      <c r="B572" s="62"/>
      <c r="C572" s="62"/>
      <c r="D572" s="62"/>
      <c r="E572" s="62"/>
      <c r="F572" s="62"/>
      <c r="G572" s="62"/>
      <c r="H572" s="62"/>
      <c r="I572" s="56"/>
      <c r="J572" s="62"/>
      <c r="K572" s="47"/>
      <c r="L572" s="29"/>
      <c r="M572" s="29"/>
    </row>
    <row r="573" spans="1:13" x14ac:dyDescent="0.4">
      <c r="A573" s="386" t="s">
        <v>186</v>
      </c>
      <c r="B573" s="387"/>
      <c r="C573" s="387"/>
      <c r="D573" s="387"/>
      <c r="E573" s="387"/>
      <c r="F573" s="387"/>
      <c r="G573" s="387"/>
      <c r="H573" s="387"/>
      <c r="I573" s="387"/>
      <c r="J573" s="388"/>
      <c r="K573" s="156"/>
      <c r="L573" s="32" t="s">
        <v>71</v>
      </c>
      <c r="M573" s="33" t="s">
        <v>81</v>
      </c>
    </row>
    <row r="574" spans="1:13" x14ac:dyDescent="0.4">
      <c r="A574" s="154">
        <f t="shared" ref="A574:A579" si="48">G563</f>
        <v>87</v>
      </c>
      <c r="B574" s="397"/>
      <c r="C574" s="397"/>
      <c r="D574" s="397"/>
      <c r="E574" s="397"/>
      <c r="F574" s="397"/>
      <c r="G574" s="397"/>
      <c r="H574" s="397"/>
      <c r="I574" s="397"/>
      <c r="J574" s="398"/>
      <c r="K574" s="47"/>
      <c r="L574" s="35"/>
      <c r="M574" s="36"/>
    </row>
    <row r="575" spans="1:13" x14ac:dyDescent="0.4">
      <c r="A575" s="154">
        <f t="shared" si="48"/>
        <v>88</v>
      </c>
      <c r="B575" s="397"/>
      <c r="C575" s="397"/>
      <c r="D575" s="397"/>
      <c r="E575" s="397"/>
      <c r="F575" s="397"/>
      <c r="G575" s="397"/>
      <c r="H575" s="397"/>
      <c r="I575" s="397"/>
      <c r="J575" s="398"/>
      <c r="K575" s="47"/>
      <c r="L575" s="35"/>
      <c r="M575" s="36"/>
    </row>
    <row r="576" spans="1:13" x14ac:dyDescent="0.4">
      <c r="A576" s="154">
        <f t="shared" si="48"/>
        <v>89</v>
      </c>
      <c r="B576" s="397"/>
      <c r="C576" s="397"/>
      <c r="D576" s="397"/>
      <c r="E576" s="397"/>
      <c r="F576" s="397"/>
      <c r="G576" s="397"/>
      <c r="H576" s="397"/>
      <c r="I576" s="397"/>
      <c r="J576" s="398"/>
      <c r="K576" s="47"/>
      <c r="L576" s="35"/>
      <c r="M576" s="36"/>
    </row>
    <row r="577" spans="1:13" x14ac:dyDescent="0.4">
      <c r="A577" s="154">
        <f t="shared" si="48"/>
        <v>90</v>
      </c>
      <c r="B577" s="397"/>
      <c r="C577" s="397"/>
      <c r="D577" s="397"/>
      <c r="E577" s="397"/>
      <c r="F577" s="397"/>
      <c r="G577" s="397"/>
      <c r="H577" s="397"/>
      <c r="I577" s="397"/>
      <c r="J577" s="398"/>
      <c r="K577" s="47"/>
      <c r="L577" s="35"/>
      <c r="M577" s="36"/>
    </row>
    <row r="578" spans="1:13" x14ac:dyDescent="0.4">
      <c r="A578" s="154">
        <f t="shared" si="48"/>
        <v>91</v>
      </c>
      <c r="B578" s="397"/>
      <c r="C578" s="397"/>
      <c r="D578" s="397"/>
      <c r="E578" s="397"/>
      <c r="F578" s="397"/>
      <c r="G578" s="397"/>
      <c r="H578" s="397"/>
      <c r="I578" s="397"/>
      <c r="J578" s="398"/>
      <c r="K578" s="47"/>
      <c r="L578" s="35"/>
      <c r="M578" s="36"/>
    </row>
    <row r="579" spans="1:13" x14ac:dyDescent="0.4">
      <c r="A579" s="154">
        <f t="shared" si="48"/>
        <v>92</v>
      </c>
      <c r="B579" s="397"/>
      <c r="C579" s="397"/>
      <c r="D579" s="397"/>
      <c r="E579" s="397"/>
      <c r="F579" s="397"/>
      <c r="G579" s="397"/>
      <c r="H579" s="397"/>
      <c r="I579" s="397"/>
      <c r="J579" s="398"/>
      <c r="K579" s="47"/>
      <c r="L579" s="35"/>
      <c r="M579" s="36"/>
    </row>
    <row r="580" spans="1:13" ht="13.2" thickBot="1" x14ac:dyDescent="0.45">
      <c r="A580" s="155">
        <f>G570</f>
        <v>94</v>
      </c>
      <c r="B580" s="418"/>
      <c r="C580" s="418"/>
      <c r="D580" s="418"/>
      <c r="E580" s="418"/>
      <c r="F580" s="418"/>
      <c r="G580" s="418"/>
      <c r="H580" s="418"/>
      <c r="I580" s="418"/>
      <c r="J580" s="419"/>
      <c r="K580" s="47"/>
      <c r="L580" s="37"/>
      <c r="M580" s="38"/>
    </row>
    <row r="581" spans="1:13" ht="6" customHeight="1" thickBot="1" x14ac:dyDescent="0.45">
      <c r="K581" s="47"/>
    </row>
    <row r="582" spans="1:13" ht="23.4" customHeight="1" x14ac:dyDescent="0.4">
      <c r="A582" s="386" t="s">
        <v>586</v>
      </c>
      <c r="B582" s="387"/>
      <c r="C582" s="387"/>
      <c r="D582" s="387"/>
      <c r="E582" s="388"/>
      <c r="F582" s="453"/>
      <c r="G582" s="471" t="s">
        <v>49</v>
      </c>
      <c r="H582" s="472"/>
      <c r="I582" s="456">
        <f>I590+I606+I620+I630</f>
        <v>47</v>
      </c>
      <c r="J582" s="457"/>
      <c r="K582" s="156"/>
      <c r="L582" s="189" t="s">
        <v>543</v>
      </c>
      <c r="M582" s="187">
        <f>L590+L606+L620+L630</f>
        <v>40.89</v>
      </c>
    </row>
    <row r="583" spans="1:13" ht="24" customHeight="1" x14ac:dyDescent="0.4">
      <c r="A583" s="416" t="s">
        <v>429</v>
      </c>
      <c r="B583" s="405" t="s">
        <v>179</v>
      </c>
      <c r="C583" s="406" t="s">
        <v>272</v>
      </c>
      <c r="D583" s="405" t="s">
        <v>180</v>
      </c>
      <c r="E583" s="407" t="s">
        <v>2</v>
      </c>
      <c r="F583" s="453"/>
      <c r="G583" s="467" t="s">
        <v>176</v>
      </c>
      <c r="H583" s="469" t="s">
        <v>177</v>
      </c>
      <c r="I583" s="462" t="s">
        <v>181</v>
      </c>
      <c r="J583" s="464" t="s">
        <v>3</v>
      </c>
      <c r="K583" s="156"/>
      <c r="L583" s="408" t="s">
        <v>6</v>
      </c>
      <c r="M583" s="409"/>
    </row>
    <row r="584" spans="1:13" x14ac:dyDescent="0.4">
      <c r="A584" s="416"/>
      <c r="B584" s="405"/>
      <c r="C584" s="406"/>
      <c r="D584" s="405"/>
      <c r="E584" s="407"/>
      <c r="F584" s="7"/>
      <c r="G584" s="468"/>
      <c r="H584" s="470"/>
      <c r="I584" s="463"/>
      <c r="J584" s="465"/>
      <c r="K584" s="156"/>
      <c r="L584" s="183" t="s">
        <v>0</v>
      </c>
      <c r="M584" s="184" t="s">
        <v>1</v>
      </c>
    </row>
    <row r="585" spans="1:13" ht="37.799999999999997" x14ac:dyDescent="0.4">
      <c r="A585" s="410">
        <v>4.0999999999999996</v>
      </c>
      <c r="B585" s="445" t="s">
        <v>849</v>
      </c>
      <c r="C585" s="400" t="s">
        <v>50</v>
      </c>
      <c r="D585" s="400" t="s">
        <v>479</v>
      </c>
      <c r="E585" s="414">
        <f>I590</f>
        <v>13</v>
      </c>
      <c r="F585" s="466"/>
      <c r="G585" s="154">
        <v>95</v>
      </c>
      <c r="H585" s="65" t="s">
        <v>661</v>
      </c>
      <c r="I585" s="150">
        <v>2</v>
      </c>
      <c r="J585" s="5">
        <f>I585*8%/47</f>
        <v>3.4042553191489361E-3</v>
      </c>
      <c r="K585" s="156" t="str">
        <f t="shared" si="47"/>
        <v/>
      </c>
      <c r="L585" s="43">
        <v>2</v>
      </c>
      <c r="M585" s="5">
        <f>L585*8%/47</f>
        <v>3.4042553191489361E-3</v>
      </c>
    </row>
    <row r="586" spans="1:13" x14ac:dyDescent="0.4">
      <c r="A586" s="410"/>
      <c r="B586" s="445"/>
      <c r="C586" s="400"/>
      <c r="D586" s="400"/>
      <c r="E586" s="414"/>
      <c r="F586" s="466"/>
      <c r="G586" s="154">
        <v>96</v>
      </c>
      <c r="H586" s="65" t="s">
        <v>587</v>
      </c>
      <c r="I586" s="150">
        <v>4</v>
      </c>
      <c r="J586" s="5">
        <f t="shared" ref="J586:J589" si="49">I586*8%/47</f>
        <v>6.8085106382978723E-3</v>
      </c>
      <c r="K586" s="156" t="str">
        <f t="shared" si="47"/>
        <v/>
      </c>
      <c r="L586" s="43">
        <v>4</v>
      </c>
      <c r="M586" s="5">
        <f t="shared" ref="M586:M589" si="50">L586*8%/47</f>
        <v>6.8085106382978723E-3</v>
      </c>
    </row>
    <row r="587" spans="1:13" ht="25.2" x14ac:dyDescent="0.4">
      <c r="A587" s="410"/>
      <c r="B587" s="445"/>
      <c r="C587" s="400"/>
      <c r="D587" s="400"/>
      <c r="E587" s="414"/>
      <c r="F587" s="466"/>
      <c r="G587" s="154">
        <v>97</v>
      </c>
      <c r="H587" s="65" t="s">
        <v>589</v>
      </c>
      <c r="I587" s="150">
        <v>4</v>
      </c>
      <c r="J587" s="5">
        <f t="shared" si="49"/>
        <v>6.8085106382978723E-3</v>
      </c>
      <c r="K587" s="156" t="str">
        <f t="shared" si="47"/>
        <v/>
      </c>
      <c r="L587" s="43">
        <v>2</v>
      </c>
      <c r="M587" s="5">
        <f t="shared" si="50"/>
        <v>3.4042553191489361E-3</v>
      </c>
    </row>
    <row r="588" spans="1:13" ht="16.95" customHeight="1" x14ac:dyDescent="0.4">
      <c r="A588" s="410"/>
      <c r="B588" s="445"/>
      <c r="C588" s="400" t="s">
        <v>76</v>
      </c>
      <c r="D588" s="400" t="s">
        <v>480</v>
      </c>
      <c r="E588" s="414"/>
      <c r="F588" s="448"/>
      <c r="G588" s="154">
        <v>98</v>
      </c>
      <c r="H588" s="65" t="s">
        <v>590</v>
      </c>
      <c r="I588" s="150">
        <v>2</v>
      </c>
      <c r="J588" s="5">
        <f t="shared" si="49"/>
        <v>3.4042553191489361E-3</v>
      </c>
      <c r="K588" s="156" t="str">
        <f t="shared" si="47"/>
        <v/>
      </c>
      <c r="L588" s="43"/>
      <c r="M588" s="5">
        <f t="shared" si="50"/>
        <v>0</v>
      </c>
    </row>
    <row r="589" spans="1:13" ht="19.95" customHeight="1" x14ac:dyDescent="0.4">
      <c r="A589" s="410"/>
      <c r="B589" s="445"/>
      <c r="C589" s="400"/>
      <c r="D589" s="400"/>
      <c r="E589" s="414"/>
      <c r="F589" s="448"/>
      <c r="G589" s="154">
        <v>99</v>
      </c>
      <c r="H589" s="65" t="s">
        <v>517</v>
      </c>
      <c r="I589" s="150">
        <v>1</v>
      </c>
      <c r="J589" s="5">
        <f t="shared" si="49"/>
        <v>1.7021276595744681E-3</v>
      </c>
      <c r="K589" s="156" t="str">
        <f t="shared" si="47"/>
        <v/>
      </c>
      <c r="L589" s="43"/>
      <c r="M589" s="5">
        <f t="shared" si="50"/>
        <v>0</v>
      </c>
    </row>
    <row r="590" spans="1:13" ht="13.2" thickBot="1" x14ac:dyDescent="0.45">
      <c r="A590" s="411"/>
      <c r="B590" s="446"/>
      <c r="C590" s="403"/>
      <c r="D590" s="403"/>
      <c r="E590" s="415"/>
      <c r="F590" s="11"/>
      <c r="G590" s="395" t="s">
        <v>4</v>
      </c>
      <c r="H590" s="396"/>
      <c r="I590" s="188">
        <f>SUM(I585:I589)</f>
        <v>13</v>
      </c>
      <c r="J590" s="13">
        <f>SUM(J585:J589)</f>
        <v>2.2127659574468085E-2</v>
      </c>
      <c r="K590" s="156" t="str">
        <f t="shared" si="47"/>
        <v/>
      </c>
      <c r="L590" s="14">
        <f>SUM(L585:L589)</f>
        <v>8</v>
      </c>
      <c r="M590" s="13">
        <f>SUM(M585:M589)</f>
        <v>1.3617021276595745E-2</v>
      </c>
    </row>
    <row r="591" spans="1:13" ht="6" customHeight="1" thickBot="1" x14ac:dyDescent="0.45">
      <c r="A591" s="29"/>
      <c r="B591" s="41"/>
      <c r="C591" s="29"/>
      <c r="D591" s="62"/>
      <c r="E591" s="29"/>
      <c r="F591" s="9"/>
      <c r="G591" s="81"/>
      <c r="H591" s="81"/>
      <c r="I591" s="82"/>
      <c r="J591" s="83"/>
      <c r="K591" s="47"/>
      <c r="L591" s="82"/>
      <c r="M591" s="84"/>
    </row>
    <row r="592" spans="1:13" x14ac:dyDescent="0.4">
      <c r="A592" s="430" t="s">
        <v>186</v>
      </c>
      <c r="B592" s="431"/>
      <c r="C592" s="431"/>
      <c r="D592" s="431"/>
      <c r="E592" s="431"/>
      <c r="F592" s="431"/>
      <c r="G592" s="431"/>
      <c r="H592" s="431"/>
      <c r="I592" s="431"/>
      <c r="J592" s="432"/>
      <c r="K592" s="156"/>
      <c r="L592" s="32" t="s">
        <v>71</v>
      </c>
      <c r="M592" s="33" t="s">
        <v>81</v>
      </c>
    </row>
    <row r="593" spans="1:13" x14ac:dyDescent="0.4">
      <c r="A593" s="151">
        <f>G585</f>
        <v>95</v>
      </c>
      <c r="B593" s="427"/>
      <c r="C593" s="428"/>
      <c r="D593" s="428"/>
      <c r="E593" s="428"/>
      <c r="F593" s="428"/>
      <c r="G593" s="428"/>
      <c r="H593" s="428"/>
      <c r="I593" s="428"/>
      <c r="J593" s="429"/>
      <c r="K593" s="47"/>
      <c r="L593" s="35"/>
      <c r="M593" s="36"/>
    </row>
    <row r="594" spans="1:13" x14ac:dyDescent="0.4">
      <c r="A594" s="151">
        <f t="shared" ref="A594:A597" si="51">G586</f>
        <v>96</v>
      </c>
      <c r="B594" s="427"/>
      <c r="C594" s="428"/>
      <c r="D594" s="428"/>
      <c r="E594" s="428"/>
      <c r="F594" s="428"/>
      <c r="G594" s="428"/>
      <c r="H594" s="428"/>
      <c r="I594" s="428"/>
      <c r="J594" s="429"/>
      <c r="K594" s="47"/>
      <c r="L594" s="35"/>
      <c r="M594" s="36"/>
    </row>
    <row r="595" spans="1:13" x14ac:dyDescent="0.4">
      <c r="A595" s="151">
        <f t="shared" si="51"/>
        <v>97</v>
      </c>
      <c r="B595" s="427"/>
      <c r="C595" s="428"/>
      <c r="D595" s="428"/>
      <c r="E595" s="428"/>
      <c r="F595" s="428"/>
      <c r="G595" s="428"/>
      <c r="H595" s="428"/>
      <c r="I595" s="428"/>
      <c r="J595" s="429"/>
      <c r="K595" s="47"/>
      <c r="L595" s="35"/>
      <c r="M595" s="36"/>
    </row>
    <row r="596" spans="1:13" x14ac:dyDescent="0.4">
      <c r="A596" s="151">
        <f t="shared" si="51"/>
        <v>98</v>
      </c>
      <c r="B596" s="427"/>
      <c r="C596" s="428"/>
      <c r="D596" s="428"/>
      <c r="E596" s="428"/>
      <c r="F596" s="428"/>
      <c r="G596" s="428"/>
      <c r="H596" s="428"/>
      <c r="I596" s="428"/>
      <c r="J596" s="429"/>
      <c r="K596" s="47"/>
      <c r="L596" s="35"/>
      <c r="M596" s="36"/>
    </row>
    <row r="597" spans="1:13" ht="13.2" thickBot="1" x14ac:dyDescent="0.45">
      <c r="A597" s="152">
        <f t="shared" si="51"/>
        <v>99</v>
      </c>
      <c r="B597" s="433"/>
      <c r="C597" s="434"/>
      <c r="D597" s="434"/>
      <c r="E597" s="434"/>
      <c r="F597" s="434"/>
      <c r="G597" s="434"/>
      <c r="H597" s="434"/>
      <c r="I597" s="434"/>
      <c r="J597" s="435"/>
      <c r="K597" s="47"/>
      <c r="L597" s="37"/>
      <c r="M597" s="38"/>
    </row>
    <row r="598" spans="1:13" ht="6" customHeight="1" thickBot="1" x14ac:dyDescent="0.45">
      <c r="A598" s="29"/>
      <c r="B598" s="41"/>
      <c r="C598" s="29"/>
      <c r="D598" s="41"/>
      <c r="E598" s="29"/>
      <c r="F598" s="9"/>
      <c r="G598" s="97"/>
      <c r="H598" s="62"/>
      <c r="I598" s="82"/>
      <c r="J598" s="83"/>
      <c r="K598" s="47"/>
      <c r="L598" s="82"/>
      <c r="M598" s="83"/>
    </row>
    <row r="599" spans="1:13" ht="63.6" customHeight="1" x14ac:dyDescent="0.4">
      <c r="A599" s="420">
        <v>4.2</v>
      </c>
      <c r="B599" s="423" t="s">
        <v>831</v>
      </c>
      <c r="C599" s="436" t="s">
        <v>52</v>
      </c>
      <c r="D599" s="437" t="s">
        <v>385</v>
      </c>
      <c r="E599" s="424">
        <f>I606</f>
        <v>16</v>
      </c>
      <c r="F599" s="399"/>
      <c r="G599" s="153">
        <v>100</v>
      </c>
      <c r="H599" s="4" t="s">
        <v>929</v>
      </c>
      <c r="I599" s="70">
        <v>3</v>
      </c>
      <c r="J599" s="71">
        <f>I599*8%/47</f>
        <v>5.106382978723404E-3</v>
      </c>
      <c r="K599" s="156" t="str">
        <f t="shared" si="47"/>
        <v/>
      </c>
      <c r="L599" s="91">
        <v>1.89</v>
      </c>
      <c r="M599" s="71">
        <f>L599*8%/47</f>
        <v>3.2170212765957446E-3</v>
      </c>
    </row>
    <row r="600" spans="1:13" ht="15.6" customHeight="1" x14ac:dyDescent="0.4">
      <c r="A600" s="421"/>
      <c r="B600" s="412"/>
      <c r="C600" s="401"/>
      <c r="D600" s="400"/>
      <c r="E600" s="425"/>
      <c r="F600" s="399"/>
      <c r="G600" s="154">
        <v>101</v>
      </c>
      <c r="H600" s="65" t="s">
        <v>526</v>
      </c>
      <c r="I600" s="66">
        <v>4</v>
      </c>
      <c r="J600" s="1">
        <f>I600*8%/47</f>
        <v>6.8085106382978723E-3</v>
      </c>
      <c r="K600" s="156" t="str">
        <f t="shared" si="47"/>
        <v/>
      </c>
      <c r="L600" s="39">
        <v>4</v>
      </c>
      <c r="M600" s="1">
        <f>L600*8%/47</f>
        <v>6.8085106382978723E-3</v>
      </c>
    </row>
    <row r="601" spans="1:13" ht="15.6" customHeight="1" x14ac:dyDescent="0.4">
      <c r="A601" s="421"/>
      <c r="B601" s="412"/>
      <c r="C601" s="401"/>
      <c r="D601" s="400"/>
      <c r="E601" s="425"/>
      <c r="F601" s="399"/>
      <c r="G601" s="154">
        <v>102</v>
      </c>
      <c r="H601" s="65" t="s">
        <v>527</v>
      </c>
      <c r="I601" s="66">
        <v>2</v>
      </c>
      <c r="J601" s="1">
        <f t="shared" ref="J601:J605" si="52">I601*8%/47</f>
        <v>3.4042553191489361E-3</v>
      </c>
      <c r="K601" s="156" t="str">
        <f t="shared" si="47"/>
        <v/>
      </c>
      <c r="L601" s="39">
        <v>2</v>
      </c>
      <c r="M601" s="1">
        <f t="shared" ref="M601:M605" si="53">L601*8%/47</f>
        <v>3.4042553191489361E-3</v>
      </c>
    </row>
    <row r="602" spans="1:13" ht="50.4" x14ac:dyDescent="0.4">
      <c r="A602" s="421"/>
      <c r="B602" s="412"/>
      <c r="C602" s="401"/>
      <c r="D602" s="400"/>
      <c r="E602" s="425"/>
      <c r="F602" s="399"/>
      <c r="G602" s="154">
        <v>103</v>
      </c>
      <c r="H602" s="65" t="s">
        <v>645</v>
      </c>
      <c r="I602" s="66">
        <v>2</v>
      </c>
      <c r="J602" s="1">
        <f t="shared" si="52"/>
        <v>3.4042553191489361E-3</v>
      </c>
      <c r="K602" s="156" t="str">
        <f t="shared" si="47"/>
        <v/>
      </c>
      <c r="L602" s="39">
        <v>2</v>
      </c>
      <c r="M602" s="1">
        <f t="shared" si="53"/>
        <v>3.4042553191489361E-3</v>
      </c>
    </row>
    <row r="603" spans="1:13" ht="25.2" x14ac:dyDescent="0.4">
      <c r="A603" s="421"/>
      <c r="B603" s="412"/>
      <c r="C603" s="401"/>
      <c r="D603" s="400"/>
      <c r="E603" s="425"/>
      <c r="F603" s="399"/>
      <c r="G603" s="154">
        <v>104</v>
      </c>
      <c r="H603" s="65" t="s">
        <v>537</v>
      </c>
      <c r="I603" s="66">
        <v>1</v>
      </c>
      <c r="J603" s="1">
        <f t="shared" si="52"/>
        <v>1.7021276595744681E-3</v>
      </c>
      <c r="K603" s="156" t="str">
        <f t="shared" si="47"/>
        <v/>
      </c>
      <c r="L603" s="39">
        <v>1</v>
      </c>
      <c r="M603" s="1">
        <f t="shared" si="53"/>
        <v>1.7021276595744681E-3</v>
      </c>
    </row>
    <row r="604" spans="1:13" ht="50.4" x14ac:dyDescent="0.4">
      <c r="A604" s="421"/>
      <c r="B604" s="412"/>
      <c r="C604" s="401"/>
      <c r="D604" s="400"/>
      <c r="E604" s="425"/>
      <c r="F604" s="399"/>
      <c r="G604" s="154">
        <v>105</v>
      </c>
      <c r="H604" s="65" t="s">
        <v>659</v>
      </c>
      <c r="I604" s="66">
        <v>1</v>
      </c>
      <c r="J604" s="1">
        <f t="shared" si="52"/>
        <v>1.7021276595744681E-3</v>
      </c>
      <c r="K604" s="156" t="str">
        <f t="shared" si="47"/>
        <v/>
      </c>
      <c r="L604" s="39">
        <v>1</v>
      </c>
      <c r="M604" s="1">
        <f t="shared" si="53"/>
        <v>1.7021276595744681E-3</v>
      </c>
    </row>
    <row r="605" spans="1:13" ht="51" customHeight="1" x14ac:dyDescent="0.4">
      <c r="A605" s="421"/>
      <c r="B605" s="412"/>
      <c r="C605" s="401" t="s">
        <v>53</v>
      </c>
      <c r="D605" s="400" t="s">
        <v>999</v>
      </c>
      <c r="E605" s="425"/>
      <c r="F605" s="6"/>
      <c r="G605" s="154">
        <v>106</v>
      </c>
      <c r="H605" s="65" t="s">
        <v>1000</v>
      </c>
      <c r="I605" s="76">
        <v>3</v>
      </c>
      <c r="J605" s="1">
        <f t="shared" si="52"/>
        <v>5.106382978723404E-3</v>
      </c>
      <c r="K605" s="156" t="str">
        <f t="shared" si="47"/>
        <v/>
      </c>
      <c r="L605" s="39">
        <v>3</v>
      </c>
      <c r="M605" s="1">
        <f t="shared" si="53"/>
        <v>5.106382978723404E-3</v>
      </c>
    </row>
    <row r="606" spans="1:13" ht="16.2" customHeight="1" thickBot="1" x14ac:dyDescent="0.45">
      <c r="A606" s="422"/>
      <c r="B606" s="413"/>
      <c r="C606" s="402"/>
      <c r="D606" s="403"/>
      <c r="E606" s="426"/>
      <c r="F606" s="6"/>
      <c r="G606" s="395" t="s">
        <v>4</v>
      </c>
      <c r="H606" s="396"/>
      <c r="I606" s="67">
        <f>SUM(I599:I605)</f>
        <v>16</v>
      </c>
      <c r="J606" s="2">
        <f>SUM(J599:J605)</f>
        <v>2.7234042553191493E-2</v>
      </c>
      <c r="K606" s="156" t="str">
        <f t="shared" si="47"/>
        <v/>
      </c>
      <c r="L606" s="3">
        <f>SUM(L599:L605)</f>
        <v>14.89</v>
      </c>
      <c r="M606" s="2">
        <f>SUM(M599:M605)</f>
        <v>2.5344680851063832E-2</v>
      </c>
    </row>
    <row r="607" spans="1:13" ht="6" customHeight="1" thickBot="1" x14ac:dyDescent="0.45">
      <c r="A607" s="47"/>
      <c r="B607" s="41"/>
      <c r="C607" s="47"/>
      <c r="D607" s="62"/>
      <c r="E607" s="47"/>
      <c r="G607" s="81"/>
      <c r="H607" s="81"/>
      <c r="I607" s="88"/>
      <c r="J607" s="89"/>
      <c r="K607" s="47"/>
      <c r="L607" s="92"/>
      <c r="M607" s="93"/>
    </row>
    <row r="608" spans="1:13" x14ac:dyDescent="0.4">
      <c r="A608" s="430" t="s">
        <v>186</v>
      </c>
      <c r="B608" s="431"/>
      <c r="C608" s="431"/>
      <c r="D608" s="431"/>
      <c r="E608" s="431"/>
      <c r="F608" s="431"/>
      <c r="G608" s="431"/>
      <c r="H608" s="431"/>
      <c r="I608" s="431"/>
      <c r="J608" s="432"/>
      <c r="K608" s="156"/>
      <c r="L608" s="32" t="s">
        <v>71</v>
      </c>
      <c r="M608" s="33" t="s">
        <v>81</v>
      </c>
    </row>
    <row r="609" spans="1:13" x14ac:dyDescent="0.4">
      <c r="A609" s="151">
        <f>G599</f>
        <v>100</v>
      </c>
      <c r="B609" s="427"/>
      <c r="C609" s="428"/>
      <c r="D609" s="428"/>
      <c r="E609" s="428"/>
      <c r="F609" s="428"/>
      <c r="G609" s="428"/>
      <c r="H609" s="428"/>
      <c r="I609" s="428"/>
      <c r="J609" s="429"/>
      <c r="K609" s="47"/>
      <c r="L609" s="35"/>
      <c r="M609" s="36"/>
    </row>
    <row r="610" spans="1:13" x14ac:dyDescent="0.4">
      <c r="A610" s="151">
        <f t="shared" ref="A610:A614" si="54">G600</f>
        <v>101</v>
      </c>
      <c r="B610" s="427"/>
      <c r="C610" s="428"/>
      <c r="D610" s="428"/>
      <c r="E610" s="428"/>
      <c r="F610" s="428"/>
      <c r="G610" s="428"/>
      <c r="H610" s="428"/>
      <c r="I610" s="428"/>
      <c r="J610" s="429"/>
      <c r="K610" s="47"/>
      <c r="L610" s="35"/>
      <c r="M610" s="36"/>
    </row>
    <row r="611" spans="1:13" x14ac:dyDescent="0.4">
      <c r="A611" s="151">
        <f t="shared" si="54"/>
        <v>102</v>
      </c>
      <c r="B611" s="427"/>
      <c r="C611" s="428"/>
      <c r="D611" s="428"/>
      <c r="E611" s="428"/>
      <c r="F611" s="428"/>
      <c r="G611" s="428"/>
      <c r="H611" s="428"/>
      <c r="I611" s="428"/>
      <c r="J611" s="429"/>
      <c r="K611" s="47"/>
      <c r="L611" s="35"/>
      <c r="M611" s="36"/>
    </row>
    <row r="612" spans="1:13" x14ac:dyDescent="0.4">
      <c r="A612" s="151">
        <f t="shared" si="54"/>
        <v>103</v>
      </c>
      <c r="B612" s="427"/>
      <c r="C612" s="428"/>
      <c r="D612" s="428"/>
      <c r="E612" s="428"/>
      <c r="F612" s="428"/>
      <c r="G612" s="428"/>
      <c r="H612" s="428"/>
      <c r="I612" s="428"/>
      <c r="J612" s="429"/>
      <c r="K612" s="47"/>
      <c r="L612" s="35"/>
      <c r="M612" s="36"/>
    </row>
    <row r="613" spans="1:13" x14ac:dyDescent="0.4">
      <c r="A613" s="151">
        <f t="shared" si="54"/>
        <v>104</v>
      </c>
      <c r="B613" s="427"/>
      <c r="C613" s="428"/>
      <c r="D613" s="428"/>
      <c r="E613" s="428"/>
      <c r="F613" s="428"/>
      <c r="G613" s="428"/>
      <c r="H613" s="428"/>
      <c r="I613" s="428"/>
      <c r="J613" s="429"/>
      <c r="K613" s="47"/>
      <c r="L613" s="35"/>
      <c r="M613" s="36"/>
    </row>
    <row r="614" spans="1:13" x14ac:dyDescent="0.4">
      <c r="A614" s="151">
        <f t="shared" si="54"/>
        <v>105</v>
      </c>
      <c r="B614" s="427"/>
      <c r="C614" s="428"/>
      <c r="D614" s="428"/>
      <c r="E614" s="428"/>
      <c r="F614" s="428"/>
      <c r="G614" s="428"/>
      <c r="H614" s="428"/>
      <c r="I614" s="428"/>
      <c r="J614" s="429"/>
      <c r="K614" s="47"/>
      <c r="L614" s="35"/>
      <c r="M614" s="36"/>
    </row>
    <row r="615" spans="1:13" ht="13.2" thickBot="1" x14ac:dyDescent="0.45">
      <c r="A615" s="152">
        <f>G605</f>
        <v>106</v>
      </c>
      <c r="B615" s="433"/>
      <c r="C615" s="434"/>
      <c r="D615" s="434"/>
      <c r="E615" s="434"/>
      <c r="F615" s="434"/>
      <c r="G615" s="434"/>
      <c r="H615" s="434"/>
      <c r="I615" s="434"/>
      <c r="J615" s="435"/>
      <c r="K615" s="47"/>
      <c r="L615" s="37"/>
      <c r="M615" s="38"/>
    </row>
    <row r="616" spans="1:13" ht="6" customHeight="1" thickBot="1" x14ac:dyDescent="0.45">
      <c r="K616" s="47"/>
    </row>
    <row r="617" spans="1:13" ht="37.799999999999997" x14ac:dyDescent="0.4">
      <c r="A617" s="420">
        <v>4.3</v>
      </c>
      <c r="B617" s="423" t="s">
        <v>830</v>
      </c>
      <c r="C617" s="158" t="s">
        <v>54</v>
      </c>
      <c r="D617" s="160" t="s">
        <v>544</v>
      </c>
      <c r="E617" s="424">
        <f>I620</f>
        <v>10</v>
      </c>
      <c r="F617" s="6"/>
      <c r="G617" s="153">
        <v>107</v>
      </c>
      <c r="H617" s="4" t="s">
        <v>595</v>
      </c>
      <c r="I617" s="70">
        <v>3</v>
      </c>
      <c r="J617" s="71">
        <f>I617*8%/47</f>
        <v>5.106382978723404E-3</v>
      </c>
      <c r="K617" s="156" t="str">
        <f t="shared" si="47"/>
        <v/>
      </c>
      <c r="L617" s="91">
        <v>3</v>
      </c>
      <c r="M617" s="71">
        <f>L617*8%/47</f>
        <v>5.106382978723404E-3</v>
      </c>
    </row>
    <row r="618" spans="1:13" x14ac:dyDescent="0.4">
      <c r="A618" s="421"/>
      <c r="B618" s="412"/>
      <c r="C618" s="401" t="s">
        <v>249</v>
      </c>
      <c r="D618" s="400" t="s">
        <v>200</v>
      </c>
      <c r="E618" s="425"/>
      <c r="F618" s="399"/>
      <c r="G618" s="154">
        <v>108</v>
      </c>
      <c r="H618" s="65" t="s">
        <v>283</v>
      </c>
      <c r="I618" s="66">
        <v>3</v>
      </c>
      <c r="J618" s="1">
        <f>I618*8%/47</f>
        <v>5.106382978723404E-3</v>
      </c>
      <c r="K618" s="156" t="str">
        <f t="shared" si="47"/>
        <v/>
      </c>
      <c r="L618" s="39">
        <v>3</v>
      </c>
      <c r="M618" s="1">
        <f>L618*8%/47</f>
        <v>5.106382978723404E-3</v>
      </c>
    </row>
    <row r="619" spans="1:13" ht="38.4" customHeight="1" x14ac:dyDescent="0.4">
      <c r="A619" s="421"/>
      <c r="B619" s="412"/>
      <c r="C619" s="401"/>
      <c r="D619" s="400"/>
      <c r="E619" s="425"/>
      <c r="F619" s="399"/>
      <c r="G619" s="154">
        <v>109</v>
      </c>
      <c r="H619" s="65" t="s">
        <v>369</v>
      </c>
      <c r="I619" s="66">
        <v>4</v>
      </c>
      <c r="J619" s="1">
        <f>I619*8%/47</f>
        <v>6.8085106382978723E-3</v>
      </c>
      <c r="K619" s="156" t="str">
        <f t="shared" si="47"/>
        <v/>
      </c>
      <c r="L619" s="39">
        <v>4</v>
      </c>
      <c r="M619" s="1">
        <f>L619*8%/47</f>
        <v>6.8085106382978723E-3</v>
      </c>
    </row>
    <row r="620" spans="1:13" ht="16.2" customHeight="1" thickBot="1" x14ac:dyDescent="0.45">
      <c r="A620" s="422"/>
      <c r="B620" s="413"/>
      <c r="C620" s="402"/>
      <c r="D620" s="403"/>
      <c r="E620" s="426"/>
      <c r="F620" s="6"/>
      <c r="G620" s="395" t="s">
        <v>4</v>
      </c>
      <c r="H620" s="396"/>
      <c r="I620" s="67">
        <f>SUM(I617:I619)</f>
        <v>10</v>
      </c>
      <c r="J620" s="2">
        <f>SUM(J617:J619)</f>
        <v>1.7021276595744681E-2</v>
      </c>
      <c r="K620" s="156" t="str">
        <f t="shared" si="47"/>
        <v/>
      </c>
      <c r="L620" s="3">
        <f>SUM(L617:L619)</f>
        <v>10</v>
      </c>
      <c r="M620" s="2">
        <f>SUM(M617:M619)</f>
        <v>1.7021276595744681E-2</v>
      </c>
    </row>
    <row r="621" spans="1:13" ht="6" customHeight="1" thickBot="1" x14ac:dyDescent="0.45">
      <c r="A621" s="47"/>
      <c r="B621" s="41"/>
      <c r="C621" s="47"/>
      <c r="D621" s="62"/>
      <c r="E621" s="47"/>
      <c r="G621" s="81"/>
      <c r="H621" s="81"/>
      <c r="I621" s="88"/>
      <c r="J621" s="95"/>
      <c r="K621" s="47"/>
      <c r="L621" s="88"/>
      <c r="M621" s="98"/>
    </row>
    <row r="622" spans="1:13" ht="14.4" customHeight="1" x14ac:dyDescent="0.4">
      <c r="A622" s="430" t="s">
        <v>186</v>
      </c>
      <c r="B622" s="431"/>
      <c r="C622" s="431"/>
      <c r="D622" s="431"/>
      <c r="E622" s="431"/>
      <c r="F622" s="431"/>
      <c r="G622" s="431"/>
      <c r="H622" s="431"/>
      <c r="I622" s="431"/>
      <c r="J622" s="432"/>
      <c r="K622" s="156"/>
      <c r="L622" s="32" t="s">
        <v>71</v>
      </c>
      <c r="M622" s="33" t="s">
        <v>81</v>
      </c>
    </row>
    <row r="623" spans="1:13" x14ac:dyDescent="0.4">
      <c r="A623" s="151">
        <f>G617</f>
        <v>107</v>
      </c>
      <c r="B623" s="427"/>
      <c r="C623" s="428"/>
      <c r="D623" s="428"/>
      <c r="E623" s="428"/>
      <c r="F623" s="428"/>
      <c r="G623" s="428"/>
      <c r="H623" s="428"/>
      <c r="I623" s="428"/>
      <c r="J623" s="429"/>
      <c r="K623" s="47"/>
      <c r="L623" s="35"/>
      <c r="M623" s="36"/>
    </row>
    <row r="624" spans="1:13" x14ac:dyDescent="0.4">
      <c r="A624" s="151">
        <f t="shared" ref="A624:A625" si="55">G618</f>
        <v>108</v>
      </c>
      <c r="B624" s="427"/>
      <c r="C624" s="428"/>
      <c r="D624" s="428"/>
      <c r="E624" s="428"/>
      <c r="F624" s="428"/>
      <c r="G624" s="428"/>
      <c r="H624" s="428"/>
      <c r="I624" s="428"/>
      <c r="J624" s="429"/>
      <c r="K624" s="47"/>
      <c r="L624" s="35"/>
      <c r="M624" s="36"/>
    </row>
    <row r="625" spans="1:13" ht="13.2" thickBot="1" x14ac:dyDescent="0.45">
      <c r="A625" s="152">
        <f t="shared" si="55"/>
        <v>109</v>
      </c>
      <c r="B625" s="433"/>
      <c r="C625" s="434"/>
      <c r="D625" s="434"/>
      <c r="E625" s="434"/>
      <c r="F625" s="434"/>
      <c r="G625" s="434"/>
      <c r="H625" s="434"/>
      <c r="I625" s="434"/>
      <c r="J625" s="435"/>
      <c r="K625" s="47"/>
      <c r="L625" s="37"/>
      <c r="M625" s="38"/>
    </row>
    <row r="626" spans="1:13" ht="6" customHeight="1" thickBot="1" x14ac:dyDescent="0.45">
      <c r="K626" s="47"/>
    </row>
    <row r="627" spans="1:13" ht="37.799999999999997" x14ac:dyDescent="0.4">
      <c r="A627" s="420">
        <v>4.4000000000000004</v>
      </c>
      <c r="B627" s="423" t="s">
        <v>829</v>
      </c>
      <c r="C627" s="158" t="s">
        <v>55</v>
      </c>
      <c r="D627" s="160" t="s">
        <v>545</v>
      </c>
      <c r="E627" s="424">
        <f>I630</f>
        <v>8</v>
      </c>
      <c r="F627" s="159"/>
      <c r="G627" s="153">
        <v>110</v>
      </c>
      <c r="H627" s="4" t="s">
        <v>851</v>
      </c>
      <c r="I627" s="70">
        <v>4</v>
      </c>
      <c r="J627" s="71">
        <f>I627*8%/47</f>
        <v>6.8085106382978723E-3</v>
      </c>
      <c r="K627" s="156" t="str">
        <f t="shared" si="47"/>
        <v/>
      </c>
      <c r="L627" s="91">
        <v>4</v>
      </c>
      <c r="M627" s="71">
        <f>L627*8%/47</f>
        <v>6.8085106382978723E-3</v>
      </c>
    </row>
    <row r="628" spans="1:13" ht="25.2" customHeight="1" x14ac:dyDescent="0.4">
      <c r="A628" s="421"/>
      <c r="B628" s="412"/>
      <c r="C628" s="401" t="s">
        <v>83</v>
      </c>
      <c r="D628" s="400" t="s">
        <v>588</v>
      </c>
      <c r="E628" s="425"/>
      <c r="F628" s="399"/>
      <c r="G628" s="154">
        <v>111</v>
      </c>
      <c r="H628" s="185" t="s">
        <v>538</v>
      </c>
      <c r="I628" s="66">
        <v>2</v>
      </c>
      <c r="J628" s="1">
        <f>I628*8%/47</f>
        <v>3.4042553191489361E-3</v>
      </c>
      <c r="K628" s="156" t="str">
        <f t="shared" si="47"/>
        <v/>
      </c>
      <c r="L628" s="39">
        <v>2</v>
      </c>
      <c r="M628" s="1">
        <f>L628*8%/47</f>
        <v>3.4042553191489361E-3</v>
      </c>
    </row>
    <row r="629" spans="1:13" ht="25.2" x14ac:dyDescent="0.4">
      <c r="A629" s="421"/>
      <c r="B629" s="412"/>
      <c r="C629" s="401"/>
      <c r="D629" s="400"/>
      <c r="E629" s="425"/>
      <c r="F629" s="399"/>
      <c r="G629" s="154">
        <v>112</v>
      </c>
      <c r="H629" s="185" t="s">
        <v>201</v>
      </c>
      <c r="I629" s="66">
        <v>2</v>
      </c>
      <c r="J629" s="1">
        <f>I629*8%/47</f>
        <v>3.4042553191489361E-3</v>
      </c>
      <c r="K629" s="156" t="str">
        <f t="shared" si="47"/>
        <v/>
      </c>
      <c r="L629" s="39">
        <v>2</v>
      </c>
      <c r="M629" s="1">
        <f>L629*8%/47</f>
        <v>3.4042553191489361E-3</v>
      </c>
    </row>
    <row r="630" spans="1:13" ht="16.2" customHeight="1" thickBot="1" x14ac:dyDescent="0.45">
      <c r="A630" s="422"/>
      <c r="B630" s="413"/>
      <c r="C630" s="402"/>
      <c r="D630" s="403"/>
      <c r="E630" s="426"/>
      <c r="F630" s="6"/>
      <c r="G630" s="395" t="s">
        <v>4</v>
      </c>
      <c r="H630" s="396"/>
      <c r="I630" s="67">
        <f>SUM(I627:I629)</f>
        <v>8</v>
      </c>
      <c r="J630" s="2">
        <f>SUM(J627:J629)</f>
        <v>1.3617021276595745E-2</v>
      </c>
      <c r="K630" s="156" t="str">
        <f t="shared" ref="K630:K693" si="56">IF(AND(L630&gt;=0,L630&lt;=I630),"",IF(AND(L630&gt;I630),"*"))</f>
        <v/>
      </c>
      <c r="L630" s="3">
        <f>SUM(L627:L629)</f>
        <v>8</v>
      </c>
      <c r="M630" s="2">
        <f>SUM(M627:M629)</f>
        <v>1.3617021276595745E-2</v>
      </c>
    </row>
    <row r="631" spans="1:13" ht="6" customHeight="1" thickBot="1" x14ac:dyDescent="0.45">
      <c r="K631" s="47"/>
    </row>
    <row r="632" spans="1:13" ht="13.95" customHeight="1" x14ac:dyDescent="0.4">
      <c r="A632" s="386" t="s">
        <v>186</v>
      </c>
      <c r="B632" s="387"/>
      <c r="C632" s="387"/>
      <c r="D632" s="387"/>
      <c r="E632" s="387"/>
      <c r="F632" s="387"/>
      <c r="G632" s="387"/>
      <c r="H632" s="387"/>
      <c r="I632" s="387"/>
      <c r="J632" s="388"/>
      <c r="K632" s="156"/>
      <c r="L632" s="32" t="s">
        <v>71</v>
      </c>
      <c r="M632" s="33" t="s">
        <v>81</v>
      </c>
    </row>
    <row r="633" spans="1:13" x14ac:dyDescent="0.4">
      <c r="A633" s="151">
        <f>G627</f>
        <v>110</v>
      </c>
      <c r="B633" s="397"/>
      <c r="C633" s="397"/>
      <c r="D633" s="397"/>
      <c r="E633" s="397"/>
      <c r="F633" s="397"/>
      <c r="G633" s="397"/>
      <c r="H633" s="397"/>
      <c r="I633" s="397"/>
      <c r="J633" s="398"/>
      <c r="K633" s="47"/>
      <c r="L633" s="35"/>
      <c r="M633" s="36"/>
    </row>
    <row r="634" spans="1:13" x14ac:dyDescent="0.4">
      <c r="A634" s="151">
        <f t="shared" ref="A634:A635" si="57">G628</f>
        <v>111</v>
      </c>
      <c r="B634" s="397"/>
      <c r="C634" s="397"/>
      <c r="D634" s="397"/>
      <c r="E634" s="397"/>
      <c r="F634" s="397"/>
      <c r="G634" s="397"/>
      <c r="H634" s="397"/>
      <c r="I634" s="397"/>
      <c r="J634" s="398"/>
      <c r="K634" s="47"/>
      <c r="L634" s="35"/>
      <c r="M634" s="36"/>
    </row>
    <row r="635" spans="1:13" ht="13.2" thickBot="1" x14ac:dyDescent="0.45">
      <c r="A635" s="152">
        <f t="shared" si="57"/>
        <v>112</v>
      </c>
      <c r="B635" s="418"/>
      <c r="C635" s="418"/>
      <c r="D635" s="418"/>
      <c r="E635" s="418"/>
      <c r="F635" s="418"/>
      <c r="G635" s="418"/>
      <c r="H635" s="418"/>
      <c r="I635" s="418"/>
      <c r="J635" s="419"/>
      <c r="K635" s="47"/>
      <c r="L635" s="37"/>
      <c r="M635" s="38"/>
    </row>
    <row r="636" spans="1:13" ht="6" customHeight="1" thickBot="1" x14ac:dyDescent="0.45">
      <c r="K636" s="47"/>
    </row>
    <row r="637" spans="1:13" ht="24" customHeight="1" x14ac:dyDescent="0.4">
      <c r="A637" s="386" t="s">
        <v>1004</v>
      </c>
      <c r="B637" s="387"/>
      <c r="C637" s="387"/>
      <c r="D637" s="387"/>
      <c r="E637" s="388"/>
      <c r="F637" s="453"/>
      <c r="G637" s="471" t="s">
        <v>18</v>
      </c>
      <c r="H637" s="472"/>
      <c r="I637" s="456">
        <f>I653+I676+I693+I707+I722+I738</f>
        <v>105</v>
      </c>
      <c r="J637" s="457"/>
      <c r="K637" s="156"/>
      <c r="L637" s="189" t="s">
        <v>543</v>
      </c>
      <c r="M637" s="187">
        <f>L653+L676+L693+L707+L722+L738</f>
        <v>85</v>
      </c>
    </row>
    <row r="638" spans="1:13" ht="25.2" customHeight="1" x14ac:dyDescent="0.4">
      <c r="A638" s="416" t="s">
        <v>429</v>
      </c>
      <c r="B638" s="405" t="s">
        <v>179</v>
      </c>
      <c r="C638" s="406" t="s">
        <v>272</v>
      </c>
      <c r="D638" s="405" t="s">
        <v>180</v>
      </c>
      <c r="E638" s="407" t="s">
        <v>2</v>
      </c>
      <c r="F638" s="453"/>
      <c r="G638" s="467" t="s">
        <v>176</v>
      </c>
      <c r="H638" s="469" t="s">
        <v>177</v>
      </c>
      <c r="I638" s="462" t="s">
        <v>181</v>
      </c>
      <c r="J638" s="464" t="s">
        <v>3</v>
      </c>
      <c r="K638" s="156"/>
      <c r="L638" s="416" t="s">
        <v>6</v>
      </c>
      <c r="M638" s="407"/>
    </row>
    <row r="639" spans="1:13" x14ac:dyDescent="0.4">
      <c r="A639" s="416"/>
      <c r="B639" s="405"/>
      <c r="C639" s="406"/>
      <c r="D639" s="405"/>
      <c r="E639" s="407"/>
      <c r="F639" s="7"/>
      <c r="G639" s="468"/>
      <c r="H639" s="470"/>
      <c r="I639" s="463"/>
      <c r="J639" s="465"/>
      <c r="K639" s="156"/>
      <c r="L639" s="183" t="s">
        <v>0</v>
      </c>
      <c r="M639" s="184" t="s">
        <v>1</v>
      </c>
    </row>
    <row r="640" spans="1:13" ht="25.2" customHeight="1" x14ac:dyDescent="0.4">
      <c r="A640" s="410">
        <v>5.0999999999999996</v>
      </c>
      <c r="B640" s="412" t="s">
        <v>420</v>
      </c>
      <c r="C640" s="400" t="s">
        <v>19</v>
      </c>
      <c r="D640" s="400" t="s">
        <v>574</v>
      </c>
      <c r="E640" s="407">
        <f>I653</f>
        <v>38</v>
      </c>
      <c r="F640" s="7"/>
      <c r="G640" s="63">
        <v>113</v>
      </c>
      <c r="H640" s="207" t="s">
        <v>596</v>
      </c>
      <c r="I640" s="190">
        <v>2</v>
      </c>
      <c r="J640" s="191">
        <f>I640*14%/105</f>
        <v>2.666666666666667E-3</v>
      </c>
      <c r="K640" s="156" t="str">
        <f t="shared" si="56"/>
        <v/>
      </c>
      <c r="L640" s="192">
        <v>2</v>
      </c>
      <c r="M640" s="191">
        <f>L640*14%/105</f>
        <v>2.666666666666667E-3</v>
      </c>
    </row>
    <row r="641" spans="1:13" ht="15.6" customHeight="1" x14ac:dyDescent="0.4">
      <c r="A641" s="410"/>
      <c r="B641" s="412"/>
      <c r="C641" s="400"/>
      <c r="D641" s="400"/>
      <c r="E641" s="407"/>
      <c r="F641" s="7"/>
      <c r="G641" s="63">
        <v>114</v>
      </c>
      <c r="H641" s="207" t="s">
        <v>597</v>
      </c>
      <c r="I641" s="190">
        <v>2</v>
      </c>
      <c r="J641" s="191">
        <f t="shared" ref="J641:J652" si="58">I641*14%/105</f>
        <v>2.666666666666667E-3</v>
      </c>
      <c r="K641" s="156" t="str">
        <f t="shared" si="56"/>
        <v/>
      </c>
      <c r="L641" s="192"/>
      <c r="M641" s="191">
        <f t="shared" ref="M641:M652" si="59">L641*14%/105</f>
        <v>0</v>
      </c>
    </row>
    <row r="642" spans="1:13" ht="95.4" customHeight="1" x14ac:dyDescent="0.4">
      <c r="A642" s="410"/>
      <c r="B642" s="412"/>
      <c r="C642" s="400" t="s">
        <v>78</v>
      </c>
      <c r="D642" s="400" t="s">
        <v>566</v>
      </c>
      <c r="E642" s="407"/>
      <c r="F642" s="399"/>
      <c r="G642" s="63">
        <v>115</v>
      </c>
      <c r="H642" s="65" t="s">
        <v>938</v>
      </c>
      <c r="I642" s="66">
        <v>3</v>
      </c>
      <c r="J642" s="191">
        <f t="shared" si="58"/>
        <v>4.0000000000000001E-3</v>
      </c>
      <c r="K642" s="156" t="str">
        <f t="shared" si="56"/>
        <v/>
      </c>
      <c r="L642" s="39">
        <v>3</v>
      </c>
      <c r="M642" s="191">
        <f t="shared" si="59"/>
        <v>4.0000000000000001E-3</v>
      </c>
    </row>
    <row r="643" spans="1:13" ht="119.4" customHeight="1" x14ac:dyDescent="0.4">
      <c r="A643" s="410"/>
      <c r="B643" s="412"/>
      <c r="C643" s="400"/>
      <c r="D643" s="400"/>
      <c r="E643" s="407"/>
      <c r="F643" s="399"/>
      <c r="G643" s="154">
        <v>116</v>
      </c>
      <c r="H643" s="65" t="s">
        <v>930</v>
      </c>
      <c r="I643" s="66">
        <v>3</v>
      </c>
      <c r="J643" s="191">
        <f t="shared" si="58"/>
        <v>4.0000000000000001E-3</v>
      </c>
      <c r="K643" s="156" t="str">
        <f t="shared" si="56"/>
        <v/>
      </c>
      <c r="L643" s="39">
        <v>3</v>
      </c>
      <c r="M643" s="191">
        <f t="shared" si="59"/>
        <v>4.0000000000000001E-3</v>
      </c>
    </row>
    <row r="644" spans="1:13" ht="28.2" customHeight="1" x14ac:dyDescent="0.4">
      <c r="A644" s="410"/>
      <c r="B644" s="412"/>
      <c r="C644" s="400" t="s">
        <v>67</v>
      </c>
      <c r="D644" s="400" t="s">
        <v>646</v>
      </c>
      <c r="E644" s="407"/>
      <c r="F644" s="399"/>
      <c r="G644" s="154">
        <v>117</v>
      </c>
      <c r="H644" s="65" t="s">
        <v>490</v>
      </c>
      <c r="I644" s="66">
        <v>4</v>
      </c>
      <c r="J644" s="191">
        <f t="shared" si="58"/>
        <v>5.333333333333334E-3</v>
      </c>
      <c r="K644" s="156" t="str">
        <f t="shared" si="56"/>
        <v/>
      </c>
      <c r="L644" s="39"/>
      <c r="M644" s="191">
        <f t="shared" si="59"/>
        <v>0</v>
      </c>
    </row>
    <row r="645" spans="1:13" ht="23.4" customHeight="1" x14ac:dyDescent="0.4">
      <c r="A645" s="410"/>
      <c r="B645" s="412"/>
      <c r="C645" s="400"/>
      <c r="D645" s="400"/>
      <c r="E645" s="407"/>
      <c r="F645" s="399"/>
      <c r="G645" s="154">
        <v>118</v>
      </c>
      <c r="H645" s="65" t="s">
        <v>785</v>
      </c>
      <c r="I645" s="66">
        <v>2</v>
      </c>
      <c r="J645" s="191">
        <f t="shared" si="58"/>
        <v>2.666666666666667E-3</v>
      </c>
      <c r="K645" s="156" t="str">
        <f t="shared" si="56"/>
        <v/>
      </c>
      <c r="L645" s="39"/>
      <c r="M645" s="191">
        <f t="shared" si="59"/>
        <v>0</v>
      </c>
    </row>
    <row r="646" spans="1:13" ht="100.8" x14ac:dyDescent="0.4">
      <c r="A646" s="410"/>
      <c r="B646" s="412"/>
      <c r="C646" s="150" t="s">
        <v>250</v>
      </c>
      <c r="D646" s="150" t="s">
        <v>386</v>
      </c>
      <c r="E646" s="407"/>
      <c r="F646" s="159"/>
      <c r="G646" s="154">
        <v>119</v>
      </c>
      <c r="H646" s="65" t="s">
        <v>467</v>
      </c>
      <c r="I646" s="66">
        <v>4</v>
      </c>
      <c r="J646" s="191">
        <f t="shared" si="58"/>
        <v>5.333333333333334E-3</v>
      </c>
      <c r="K646" s="156" t="str">
        <f t="shared" si="56"/>
        <v/>
      </c>
      <c r="L646" s="39"/>
      <c r="M646" s="191">
        <f t="shared" si="59"/>
        <v>0</v>
      </c>
    </row>
    <row r="647" spans="1:13" ht="31.2" customHeight="1" x14ac:dyDescent="0.4">
      <c r="A647" s="410"/>
      <c r="B647" s="412"/>
      <c r="C647" s="400" t="s">
        <v>251</v>
      </c>
      <c r="D647" s="400" t="s">
        <v>387</v>
      </c>
      <c r="E647" s="407"/>
      <c r="F647" s="399"/>
      <c r="G647" s="154">
        <v>120</v>
      </c>
      <c r="H647" s="65" t="s">
        <v>388</v>
      </c>
      <c r="I647" s="66">
        <v>2</v>
      </c>
      <c r="J647" s="191">
        <f t="shared" si="58"/>
        <v>2.666666666666667E-3</v>
      </c>
      <c r="K647" s="156" t="str">
        <f t="shared" si="56"/>
        <v/>
      </c>
      <c r="L647" s="39"/>
      <c r="M647" s="191">
        <f t="shared" si="59"/>
        <v>0</v>
      </c>
    </row>
    <row r="648" spans="1:13" ht="22.95" customHeight="1" x14ac:dyDescent="0.4">
      <c r="A648" s="410"/>
      <c r="B648" s="412"/>
      <c r="C648" s="400"/>
      <c r="D648" s="400"/>
      <c r="E648" s="407"/>
      <c r="F648" s="399"/>
      <c r="G648" s="154">
        <v>121</v>
      </c>
      <c r="H648" s="65" t="s">
        <v>786</v>
      </c>
      <c r="I648" s="66">
        <v>2</v>
      </c>
      <c r="J648" s="191">
        <f t="shared" si="58"/>
        <v>2.666666666666667E-3</v>
      </c>
      <c r="K648" s="156" t="str">
        <f t="shared" si="56"/>
        <v/>
      </c>
      <c r="L648" s="39"/>
      <c r="M648" s="191">
        <f t="shared" si="59"/>
        <v>0</v>
      </c>
    </row>
    <row r="649" spans="1:13" ht="78.599999999999994" customHeight="1" x14ac:dyDescent="0.4">
      <c r="A649" s="410"/>
      <c r="B649" s="412"/>
      <c r="C649" s="150" t="s">
        <v>252</v>
      </c>
      <c r="D649" s="150" t="s">
        <v>340</v>
      </c>
      <c r="E649" s="407"/>
      <c r="F649" s="11"/>
      <c r="G649" s="154">
        <v>122</v>
      </c>
      <c r="H649" s="65" t="s">
        <v>939</v>
      </c>
      <c r="I649" s="66">
        <v>4</v>
      </c>
      <c r="J649" s="191">
        <f t="shared" si="58"/>
        <v>5.333333333333334E-3</v>
      </c>
      <c r="K649" s="156" t="str">
        <f t="shared" si="56"/>
        <v/>
      </c>
      <c r="L649" s="39"/>
      <c r="M649" s="191">
        <f t="shared" si="59"/>
        <v>0</v>
      </c>
    </row>
    <row r="650" spans="1:13" ht="49.2" customHeight="1" x14ac:dyDescent="0.4">
      <c r="A650" s="410"/>
      <c r="B650" s="412"/>
      <c r="C650" s="400" t="s">
        <v>253</v>
      </c>
      <c r="D650" s="400" t="s">
        <v>273</v>
      </c>
      <c r="E650" s="407"/>
      <c r="F650" s="399"/>
      <c r="G650" s="154">
        <v>123</v>
      </c>
      <c r="H650" s="65" t="s">
        <v>850</v>
      </c>
      <c r="I650" s="66">
        <v>4</v>
      </c>
      <c r="J650" s="191">
        <f t="shared" si="58"/>
        <v>5.333333333333334E-3</v>
      </c>
      <c r="K650" s="156" t="str">
        <f t="shared" si="56"/>
        <v/>
      </c>
      <c r="L650" s="39">
        <v>4</v>
      </c>
      <c r="M650" s="191">
        <f t="shared" si="59"/>
        <v>5.333333333333334E-3</v>
      </c>
    </row>
    <row r="651" spans="1:13" ht="15.6" customHeight="1" x14ac:dyDescent="0.4">
      <c r="A651" s="410"/>
      <c r="B651" s="412"/>
      <c r="C651" s="400"/>
      <c r="D651" s="400"/>
      <c r="E651" s="407"/>
      <c r="F651" s="399"/>
      <c r="G651" s="154">
        <v>124</v>
      </c>
      <c r="H651" s="65" t="s">
        <v>765</v>
      </c>
      <c r="I651" s="66">
        <v>4</v>
      </c>
      <c r="J651" s="191">
        <f t="shared" si="58"/>
        <v>5.333333333333334E-3</v>
      </c>
      <c r="K651" s="156" t="str">
        <f t="shared" si="56"/>
        <v/>
      </c>
      <c r="L651" s="39">
        <v>4</v>
      </c>
      <c r="M651" s="191">
        <f t="shared" si="59"/>
        <v>5.333333333333334E-3</v>
      </c>
    </row>
    <row r="652" spans="1:13" ht="37.200000000000003" customHeight="1" x14ac:dyDescent="0.4">
      <c r="A652" s="410"/>
      <c r="B652" s="412"/>
      <c r="C652" s="400" t="s">
        <v>430</v>
      </c>
      <c r="D652" s="400" t="s">
        <v>766</v>
      </c>
      <c r="E652" s="407"/>
      <c r="F652" s="159"/>
      <c r="G652" s="154">
        <v>125</v>
      </c>
      <c r="H652" s="65" t="s">
        <v>767</v>
      </c>
      <c r="I652" s="66">
        <v>2</v>
      </c>
      <c r="J652" s="191">
        <f t="shared" si="58"/>
        <v>2.666666666666667E-3</v>
      </c>
      <c r="K652" s="156" t="str">
        <f t="shared" si="56"/>
        <v/>
      </c>
      <c r="L652" s="39">
        <v>2</v>
      </c>
      <c r="M652" s="191">
        <f t="shared" si="59"/>
        <v>2.666666666666667E-3</v>
      </c>
    </row>
    <row r="653" spans="1:13" ht="16.2" customHeight="1" thickBot="1" x14ac:dyDescent="0.45">
      <c r="A653" s="411"/>
      <c r="B653" s="413"/>
      <c r="C653" s="403"/>
      <c r="D653" s="403"/>
      <c r="E653" s="447"/>
      <c r="F653" s="11"/>
      <c r="G653" s="395" t="s">
        <v>4</v>
      </c>
      <c r="H653" s="396"/>
      <c r="I653" s="72">
        <f>SUM(I640:I652)</f>
        <v>38</v>
      </c>
      <c r="J653" s="13">
        <f>SUM(J640:J652)</f>
        <v>5.0666666666666679E-2</v>
      </c>
      <c r="K653" s="156" t="str">
        <f t="shared" si="56"/>
        <v/>
      </c>
      <c r="L653" s="14">
        <f>SUM(L640:L652)</f>
        <v>18</v>
      </c>
      <c r="M653" s="13">
        <f>SUM(M640:M652)</f>
        <v>2.4000000000000004E-2</v>
      </c>
    </row>
    <row r="654" spans="1:13" ht="6" customHeight="1" thickBot="1" x14ac:dyDescent="0.45">
      <c r="A654" s="29"/>
      <c r="B654" s="41"/>
      <c r="C654" s="29"/>
      <c r="D654" s="62"/>
      <c r="E654" s="29"/>
      <c r="F654" s="9"/>
      <c r="G654" s="81"/>
      <c r="H654" s="81"/>
      <c r="I654" s="82"/>
      <c r="J654" s="83"/>
      <c r="K654" s="47"/>
      <c r="L654" s="82"/>
      <c r="M654" s="83"/>
    </row>
    <row r="655" spans="1:13" x14ac:dyDescent="0.4">
      <c r="A655" s="386" t="s">
        <v>186</v>
      </c>
      <c r="B655" s="387"/>
      <c r="C655" s="387"/>
      <c r="D655" s="387"/>
      <c r="E655" s="387"/>
      <c r="F655" s="387"/>
      <c r="G655" s="387"/>
      <c r="H655" s="387"/>
      <c r="I655" s="387"/>
      <c r="J655" s="388"/>
      <c r="K655" s="156"/>
      <c r="L655" s="32" t="s">
        <v>71</v>
      </c>
      <c r="M655" s="33" t="s">
        <v>81</v>
      </c>
    </row>
    <row r="656" spans="1:13" x14ac:dyDescent="0.4">
      <c r="A656" s="151">
        <f>G640</f>
        <v>113</v>
      </c>
      <c r="B656" s="397"/>
      <c r="C656" s="397"/>
      <c r="D656" s="397"/>
      <c r="E656" s="397"/>
      <c r="F656" s="397"/>
      <c r="G656" s="397"/>
      <c r="H656" s="397"/>
      <c r="I656" s="397"/>
      <c r="J656" s="398"/>
      <c r="K656" s="47"/>
      <c r="L656" s="35"/>
      <c r="M656" s="36"/>
    </row>
    <row r="657" spans="1:13" x14ac:dyDescent="0.4">
      <c r="A657" s="151">
        <f t="shared" ref="A657:A667" si="60">G641</f>
        <v>114</v>
      </c>
      <c r="B657" s="397"/>
      <c r="C657" s="397"/>
      <c r="D657" s="397"/>
      <c r="E657" s="397"/>
      <c r="F657" s="397"/>
      <c r="G657" s="397"/>
      <c r="H657" s="397"/>
      <c r="I657" s="397"/>
      <c r="J657" s="398"/>
      <c r="K657" s="47"/>
      <c r="L657" s="35"/>
      <c r="M657" s="36"/>
    </row>
    <row r="658" spans="1:13" x14ac:dyDescent="0.4">
      <c r="A658" s="151">
        <f t="shared" si="60"/>
        <v>115</v>
      </c>
      <c r="B658" s="397"/>
      <c r="C658" s="397"/>
      <c r="D658" s="397"/>
      <c r="E658" s="397"/>
      <c r="F658" s="397"/>
      <c r="G658" s="397"/>
      <c r="H658" s="397"/>
      <c r="I658" s="397"/>
      <c r="J658" s="398"/>
      <c r="K658" s="47"/>
      <c r="L658" s="35"/>
      <c r="M658" s="36"/>
    </row>
    <row r="659" spans="1:13" x14ac:dyDescent="0.4">
      <c r="A659" s="151">
        <f t="shared" si="60"/>
        <v>116</v>
      </c>
      <c r="B659" s="397"/>
      <c r="C659" s="397"/>
      <c r="D659" s="397"/>
      <c r="E659" s="397"/>
      <c r="F659" s="397"/>
      <c r="G659" s="397"/>
      <c r="H659" s="397"/>
      <c r="I659" s="397"/>
      <c r="J659" s="398"/>
      <c r="K659" s="47"/>
      <c r="L659" s="35"/>
      <c r="M659" s="36"/>
    </row>
    <row r="660" spans="1:13" x14ac:dyDescent="0.4">
      <c r="A660" s="151">
        <f t="shared" si="60"/>
        <v>117</v>
      </c>
      <c r="B660" s="397"/>
      <c r="C660" s="397"/>
      <c r="D660" s="397"/>
      <c r="E660" s="397"/>
      <c r="F660" s="397"/>
      <c r="G660" s="397"/>
      <c r="H660" s="397"/>
      <c r="I660" s="397"/>
      <c r="J660" s="398"/>
      <c r="K660" s="47"/>
      <c r="L660" s="35"/>
      <c r="M660" s="36"/>
    </row>
    <row r="661" spans="1:13" x14ac:dyDescent="0.4">
      <c r="A661" s="151">
        <f t="shared" si="60"/>
        <v>118</v>
      </c>
      <c r="B661" s="397"/>
      <c r="C661" s="397"/>
      <c r="D661" s="397"/>
      <c r="E661" s="397"/>
      <c r="F661" s="397"/>
      <c r="G661" s="397"/>
      <c r="H661" s="397"/>
      <c r="I661" s="397"/>
      <c r="J661" s="398"/>
      <c r="K661" s="47"/>
      <c r="L661" s="35"/>
      <c r="M661" s="36"/>
    </row>
    <row r="662" spans="1:13" x14ac:dyDescent="0.4">
      <c r="A662" s="151">
        <f t="shared" si="60"/>
        <v>119</v>
      </c>
      <c r="B662" s="397"/>
      <c r="C662" s="397"/>
      <c r="D662" s="397"/>
      <c r="E662" s="397"/>
      <c r="F662" s="397"/>
      <c r="G662" s="397"/>
      <c r="H662" s="397"/>
      <c r="I662" s="397"/>
      <c r="J662" s="398"/>
      <c r="K662" s="47"/>
      <c r="L662" s="35"/>
      <c r="M662" s="36"/>
    </row>
    <row r="663" spans="1:13" x14ac:dyDescent="0.4">
      <c r="A663" s="151">
        <f t="shared" si="60"/>
        <v>120</v>
      </c>
      <c r="B663" s="397"/>
      <c r="C663" s="397"/>
      <c r="D663" s="397"/>
      <c r="E663" s="397"/>
      <c r="F663" s="397"/>
      <c r="G663" s="397"/>
      <c r="H663" s="397"/>
      <c r="I663" s="397"/>
      <c r="J663" s="398"/>
      <c r="K663" s="47"/>
      <c r="L663" s="35"/>
      <c r="M663" s="36"/>
    </row>
    <row r="664" spans="1:13" x14ac:dyDescent="0.4">
      <c r="A664" s="151">
        <f t="shared" si="60"/>
        <v>121</v>
      </c>
      <c r="B664" s="397"/>
      <c r="C664" s="397"/>
      <c r="D664" s="397"/>
      <c r="E664" s="397"/>
      <c r="F664" s="397"/>
      <c r="G664" s="397"/>
      <c r="H664" s="397"/>
      <c r="I664" s="397"/>
      <c r="J664" s="398"/>
      <c r="K664" s="47"/>
      <c r="L664" s="35"/>
      <c r="M664" s="36"/>
    </row>
    <row r="665" spans="1:13" x14ac:dyDescent="0.4">
      <c r="A665" s="151">
        <f t="shared" si="60"/>
        <v>122</v>
      </c>
      <c r="B665" s="397"/>
      <c r="C665" s="397"/>
      <c r="D665" s="397"/>
      <c r="E665" s="397"/>
      <c r="F665" s="397"/>
      <c r="G665" s="397"/>
      <c r="H665" s="397"/>
      <c r="I665" s="397"/>
      <c r="J665" s="398"/>
      <c r="K665" s="47"/>
      <c r="L665" s="35"/>
      <c r="M665" s="36"/>
    </row>
    <row r="666" spans="1:13" x14ac:dyDescent="0.4">
      <c r="A666" s="151">
        <f t="shared" si="60"/>
        <v>123</v>
      </c>
      <c r="B666" s="397"/>
      <c r="C666" s="397"/>
      <c r="D666" s="397"/>
      <c r="E666" s="397"/>
      <c r="F666" s="397"/>
      <c r="G666" s="397"/>
      <c r="H666" s="397"/>
      <c r="I666" s="397"/>
      <c r="J666" s="398"/>
      <c r="K666" s="47"/>
      <c r="L666" s="35"/>
      <c r="M666" s="36"/>
    </row>
    <row r="667" spans="1:13" x14ac:dyDescent="0.4">
      <c r="A667" s="151">
        <f t="shared" si="60"/>
        <v>124</v>
      </c>
      <c r="B667" s="397"/>
      <c r="C667" s="397"/>
      <c r="D667" s="397"/>
      <c r="E667" s="397"/>
      <c r="F667" s="397"/>
      <c r="G667" s="397"/>
      <c r="H667" s="397"/>
      <c r="I667" s="397"/>
      <c r="J667" s="398"/>
      <c r="K667" s="47"/>
      <c r="L667" s="35"/>
      <c r="M667" s="36"/>
    </row>
    <row r="668" spans="1:13" ht="13.2" thickBot="1" x14ac:dyDescent="0.45">
      <c r="A668" s="152">
        <f>G652</f>
        <v>125</v>
      </c>
      <c r="B668" s="418"/>
      <c r="C668" s="418"/>
      <c r="D668" s="418"/>
      <c r="E668" s="418"/>
      <c r="F668" s="418"/>
      <c r="G668" s="418"/>
      <c r="H668" s="418"/>
      <c r="I668" s="418"/>
      <c r="J668" s="419"/>
      <c r="K668" s="47"/>
      <c r="L668" s="37"/>
      <c r="M668" s="38"/>
    </row>
    <row r="669" spans="1:13" ht="6" customHeight="1" thickBot="1" x14ac:dyDescent="0.45">
      <c r="A669" s="29"/>
      <c r="B669" s="41"/>
      <c r="C669" s="29"/>
      <c r="D669" s="41"/>
      <c r="E669" s="29"/>
      <c r="F669" s="9"/>
      <c r="G669" s="97"/>
      <c r="H669" s="62"/>
      <c r="I669" s="82"/>
      <c r="J669" s="83"/>
      <c r="K669" s="47"/>
      <c r="L669" s="82"/>
      <c r="M669" s="83"/>
    </row>
    <row r="670" spans="1:13" ht="25.2" customHeight="1" x14ac:dyDescent="0.4">
      <c r="A670" s="420">
        <v>5.2</v>
      </c>
      <c r="B670" s="423" t="s">
        <v>365</v>
      </c>
      <c r="C670" s="436" t="s">
        <v>20</v>
      </c>
      <c r="D670" s="437" t="s">
        <v>647</v>
      </c>
      <c r="E670" s="424">
        <f>I676</f>
        <v>14</v>
      </c>
      <c r="F670" s="461"/>
      <c r="G670" s="153">
        <v>126</v>
      </c>
      <c r="H670" s="4" t="s">
        <v>518</v>
      </c>
      <c r="I670" s="70">
        <v>2</v>
      </c>
      <c r="J670" s="71">
        <f>I670*14%/105</f>
        <v>2.666666666666667E-3</v>
      </c>
      <c r="K670" s="156" t="str">
        <f t="shared" si="56"/>
        <v/>
      </c>
      <c r="L670" s="91">
        <v>2</v>
      </c>
      <c r="M670" s="71">
        <f>L670*14%/105</f>
        <v>2.666666666666667E-3</v>
      </c>
    </row>
    <row r="671" spans="1:13" ht="25.2" x14ac:dyDescent="0.4">
      <c r="A671" s="421"/>
      <c r="B671" s="412"/>
      <c r="C671" s="401"/>
      <c r="D671" s="400"/>
      <c r="E671" s="425"/>
      <c r="F671" s="461"/>
      <c r="G671" s="154">
        <v>127</v>
      </c>
      <c r="H671" s="65" t="s">
        <v>528</v>
      </c>
      <c r="I671" s="66">
        <v>2</v>
      </c>
      <c r="J671" s="1">
        <f>I671*14%/105</f>
        <v>2.666666666666667E-3</v>
      </c>
      <c r="K671" s="156" t="str">
        <f t="shared" si="56"/>
        <v/>
      </c>
      <c r="L671" s="39">
        <v>2</v>
      </c>
      <c r="M671" s="1">
        <f>L671*14%/105</f>
        <v>2.666666666666667E-3</v>
      </c>
    </row>
    <row r="672" spans="1:13" ht="15.6" customHeight="1" x14ac:dyDescent="0.4">
      <c r="A672" s="421"/>
      <c r="B672" s="412"/>
      <c r="C672" s="401"/>
      <c r="D672" s="400"/>
      <c r="E672" s="425"/>
      <c r="F672" s="461"/>
      <c r="G672" s="154">
        <v>128</v>
      </c>
      <c r="H672" s="65" t="s">
        <v>202</v>
      </c>
      <c r="I672" s="66">
        <v>2</v>
      </c>
      <c r="J672" s="1">
        <f t="shared" ref="J672:J675" si="61">I672*14%/105</f>
        <v>2.666666666666667E-3</v>
      </c>
      <c r="K672" s="156" t="str">
        <f t="shared" si="56"/>
        <v/>
      </c>
      <c r="L672" s="39">
        <v>2</v>
      </c>
      <c r="M672" s="1">
        <f t="shared" ref="M672:M675" si="62">L672*14%/105</f>
        <v>2.666666666666667E-3</v>
      </c>
    </row>
    <row r="673" spans="1:13" ht="37.799999999999997" x14ac:dyDescent="0.4">
      <c r="A673" s="421"/>
      <c r="B673" s="412"/>
      <c r="C673" s="157" t="s">
        <v>328</v>
      </c>
      <c r="D673" s="150" t="s">
        <v>421</v>
      </c>
      <c r="E673" s="425"/>
      <c r="F673" s="159"/>
      <c r="G673" s="154">
        <v>129</v>
      </c>
      <c r="H673" s="65" t="s">
        <v>622</v>
      </c>
      <c r="I673" s="66">
        <v>2</v>
      </c>
      <c r="J673" s="1">
        <f t="shared" si="61"/>
        <v>2.666666666666667E-3</v>
      </c>
      <c r="K673" s="156" t="str">
        <f t="shared" si="56"/>
        <v/>
      </c>
      <c r="L673" s="39">
        <v>2</v>
      </c>
      <c r="M673" s="1">
        <f t="shared" si="62"/>
        <v>2.666666666666667E-3</v>
      </c>
    </row>
    <row r="674" spans="1:13" ht="35.4" customHeight="1" x14ac:dyDescent="0.4">
      <c r="A674" s="421"/>
      <c r="B674" s="412"/>
      <c r="C674" s="401" t="s">
        <v>254</v>
      </c>
      <c r="D674" s="400" t="s">
        <v>768</v>
      </c>
      <c r="E674" s="425"/>
      <c r="F674" s="399"/>
      <c r="G674" s="154">
        <v>130</v>
      </c>
      <c r="H674" s="65" t="s">
        <v>787</v>
      </c>
      <c r="I674" s="66">
        <v>4</v>
      </c>
      <c r="J674" s="1">
        <f t="shared" si="61"/>
        <v>5.333333333333334E-3</v>
      </c>
      <c r="K674" s="156" t="str">
        <f t="shared" si="56"/>
        <v/>
      </c>
      <c r="L674" s="39">
        <v>4</v>
      </c>
      <c r="M674" s="1">
        <f t="shared" si="62"/>
        <v>5.333333333333334E-3</v>
      </c>
    </row>
    <row r="675" spans="1:13" ht="15.6" customHeight="1" x14ac:dyDescent="0.4">
      <c r="A675" s="421"/>
      <c r="B675" s="412"/>
      <c r="C675" s="401"/>
      <c r="D675" s="400"/>
      <c r="E675" s="425"/>
      <c r="F675" s="399"/>
      <c r="G675" s="154">
        <v>131</v>
      </c>
      <c r="H675" s="65" t="s">
        <v>744</v>
      </c>
      <c r="I675" s="66">
        <v>2</v>
      </c>
      <c r="J675" s="1">
        <f t="shared" si="61"/>
        <v>2.666666666666667E-3</v>
      </c>
      <c r="K675" s="156" t="str">
        <f t="shared" si="56"/>
        <v/>
      </c>
      <c r="L675" s="39">
        <v>2</v>
      </c>
      <c r="M675" s="1">
        <f t="shared" si="62"/>
        <v>2.666666666666667E-3</v>
      </c>
    </row>
    <row r="676" spans="1:13" ht="16.2" customHeight="1" thickBot="1" x14ac:dyDescent="0.45">
      <c r="A676" s="422"/>
      <c r="B676" s="413"/>
      <c r="C676" s="402"/>
      <c r="D676" s="403"/>
      <c r="E676" s="426"/>
      <c r="F676" s="6"/>
      <c r="G676" s="395" t="s">
        <v>4</v>
      </c>
      <c r="H676" s="396"/>
      <c r="I676" s="67">
        <f>SUM(I670:I675)</f>
        <v>14</v>
      </c>
      <c r="J676" s="2">
        <f>SUM(J670:J675)</f>
        <v>1.8666666666666668E-2</v>
      </c>
      <c r="K676" s="156" t="str">
        <f t="shared" si="56"/>
        <v/>
      </c>
      <c r="L676" s="3">
        <f>SUM(L670:L675)</f>
        <v>14</v>
      </c>
      <c r="M676" s="2">
        <f>SUM(M670:M675)</f>
        <v>1.8666666666666668E-2</v>
      </c>
    </row>
    <row r="677" spans="1:13" ht="6" customHeight="1" thickBot="1" x14ac:dyDescent="0.45">
      <c r="A677" s="47"/>
      <c r="B677" s="41"/>
      <c r="C677" s="47"/>
      <c r="D677" s="62"/>
      <c r="E677" s="47"/>
      <c r="G677" s="81"/>
      <c r="H677" s="81"/>
      <c r="I677" s="88"/>
      <c r="J677" s="89"/>
      <c r="K677" s="47"/>
      <c r="L677" s="92"/>
      <c r="M677" s="99"/>
    </row>
    <row r="678" spans="1:13" ht="12.6" customHeight="1" x14ac:dyDescent="0.4">
      <c r="A678" s="386" t="s">
        <v>186</v>
      </c>
      <c r="B678" s="387"/>
      <c r="C678" s="387"/>
      <c r="D678" s="387"/>
      <c r="E678" s="387"/>
      <c r="F678" s="387"/>
      <c r="G678" s="387"/>
      <c r="H678" s="387"/>
      <c r="I678" s="387"/>
      <c r="J678" s="388"/>
      <c r="K678" s="156"/>
      <c r="L678" s="32" t="s">
        <v>71</v>
      </c>
      <c r="M678" s="33" t="s">
        <v>81</v>
      </c>
    </row>
    <row r="679" spans="1:13" x14ac:dyDescent="0.4">
      <c r="A679" s="151">
        <f t="shared" ref="A679:A684" si="63">G670</f>
        <v>126</v>
      </c>
      <c r="B679" s="397"/>
      <c r="C679" s="397"/>
      <c r="D679" s="397"/>
      <c r="E679" s="397"/>
      <c r="F679" s="397"/>
      <c r="G679" s="397"/>
      <c r="H679" s="397"/>
      <c r="I679" s="397"/>
      <c r="J679" s="398"/>
      <c r="K679" s="47"/>
      <c r="L679" s="35"/>
      <c r="M679" s="36"/>
    </row>
    <row r="680" spans="1:13" x14ac:dyDescent="0.4">
      <c r="A680" s="151">
        <f t="shared" si="63"/>
        <v>127</v>
      </c>
      <c r="B680" s="397"/>
      <c r="C680" s="397"/>
      <c r="D680" s="397"/>
      <c r="E680" s="397"/>
      <c r="F680" s="397"/>
      <c r="G680" s="397"/>
      <c r="H680" s="397"/>
      <c r="I680" s="397"/>
      <c r="J680" s="398"/>
      <c r="K680" s="47"/>
      <c r="L680" s="35"/>
      <c r="M680" s="36"/>
    </row>
    <row r="681" spans="1:13" x14ac:dyDescent="0.4">
      <c r="A681" s="151">
        <f t="shared" si="63"/>
        <v>128</v>
      </c>
      <c r="B681" s="397"/>
      <c r="C681" s="397"/>
      <c r="D681" s="397"/>
      <c r="E681" s="397"/>
      <c r="F681" s="397"/>
      <c r="G681" s="397"/>
      <c r="H681" s="397"/>
      <c r="I681" s="397"/>
      <c r="J681" s="398"/>
      <c r="K681" s="47"/>
      <c r="L681" s="35"/>
      <c r="M681" s="36"/>
    </row>
    <row r="682" spans="1:13" x14ac:dyDescent="0.4">
      <c r="A682" s="151">
        <f t="shared" si="63"/>
        <v>129</v>
      </c>
      <c r="B682" s="397"/>
      <c r="C682" s="397"/>
      <c r="D682" s="397"/>
      <c r="E682" s="397"/>
      <c r="F682" s="397"/>
      <c r="G682" s="397"/>
      <c r="H682" s="397"/>
      <c r="I682" s="397"/>
      <c r="J682" s="398"/>
      <c r="K682" s="47"/>
      <c r="L682" s="35"/>
      <c r="M682" s="36"/>
    </row>
    <row r="683" spans="1:13" x14ac:dyDescent="0.4">
      <c r="A683" s="151">
        <f t="shared" si="63"/>
        <v>130</v>
      </c>
      <c r="B683" s="397"/>
      <c r="C683" s="397"/>
      <c r="D683" s="397"/>
      <c r="E683" s="397"/>
      <c r="F683" s="397"/>
      <c r="G683" s="397"/>
      <c r="H683" s="397"/>
      <c r="I683" s="397"/>
      <c r="J683" s="398"/>
      <c r="K683" s="47"/>
      <c r="L683" s="35"/>
      <c r="M683" s="36"/>
    </row>
    <row r="684" spans="1:13" ht="13.2" thickBot="1" x14ac:dyDescent="0.45">
      <c r="A684" s="152">
        <f t="shared" si="63"/>
        <v>131</v>
      </c>
      <c r="B684" s="418"/>
      <c r="C684" s="418"/>
      <c r="D684" s="418"/>
      <c r="E684" s="418"/>
      <c r="F684" s="418"/>
      <c r="G684" s="418"/>
      <c r="H684" s="418"/>
      <c r="I684" s="418"/>
      <c r="J684" s="419"/>
      <c r="K684" s="47"/>
      <c r="L684" s="44"/>
      <c r="M684" s="61"/>
    </row>
    <row r="685" spans="1:13" ht="6" customHeight="1" thickBot="1" x14ac:dyDescent="0.45">
      <c r="K685" s="47"/>
    </row>
    <row r="686" spans="1:13" ht="25.2" customHeight="1" x14ac:dyDescent="0.4">
      <c r="A686" s="420">
        <v>5.3</v>
      </c>
      <c r="B686" s="423" t="s">
        <v>828</v>
      </c>
      <c r="C686" s="436" t="s">
        <v>21</v>
      </c>
      <c r="D686" s="437" t="s">
        <v>370</v>
      </c>
      <c r="E686" s="424">
        <f>I693</f>
        <v>14</v>
      </c>
      <c r="F686" s="461"/>
      <c r="G686" s="153">
        <v>132</v>
      </c>
      <c r="H686" s="4" t="s">
        <v>539</v>
      </c>
      <c r="I686" s="70">
        <v>1</v>
      </c>
      <c r="J686" s="71">
        <f>I686*14%/105</f>
        <v>1.3333333333333335E-3</v>
      </c>
      <c r="K686" s="156" t="str">
        <f t="shared" si="56"/>
        <v/>
      </c>
      <c r="L686" s="91">
        <v>1</v>
      </c>
      <c r="M686" s="71">
        <f>L686*14%/105</f>
        <v>1.3333333333333335E-3</v>
      </c>
    </row>
    <row r="687" spans="1:13" ht="25.2" x14ac:dyDescent="0.4">
      <c r="A687" s="421"/>
      <c r="B687" s="412"/>
      <c r="C687" s="401"/>
      <c r="D687" s="400"/>
      <c r="E687" s="425"/>
      <c r="F687" s="461"/>
      <c r="G687" s="154">
        <v>133</v>
      </c>
      <c r="H687" s="65" t="s">
        <v>931</v>
      </c>
      <c r="I687" s="66">
        <v>5</v>
      </c>
      <c r="J687" s="1">
        <f>I687*14%/105</f>
        <v>6.6666666666666671E-3</v>
      </c>
      <c r="K687" s="156" t="str">
        <f t="shared" si="56"/>
        <v/>
      </c>
      <c r="L687" s="39">
        <v>5</v>
      </c>
      <c r="M687" s="1">
        <f>L687*14%/105</f>
        <v>6.6666666666666671E-3</v>
      </c>
    </row>
    <row r="688" spans="1:13" ht="54" customHeight="1" x14ac:dyDescent="0.4">
      <c r="A688" s="421"/>
      <c r="B688" s="412"/>
      <c r="C688" s="401"/>
      <c r="D688" s="400"/>
      <c r="E688" s="425"/>
      <c r="F688" s="461"/>
      <c r="G688" s="154">
        <v>134</v>
      </c>
      <c r="H688" s="65" t="s">
        <v>623</v>
      </c>
      <c r="I688" s="66">
        <v>1</v>
      </c>
      <c r="J688" s="1">
        <f t="shared" ref="J688:J692" si="64">I688*14%/105</f>
        <v>1.3333333333333335E-3</v>
      </c>
      <c r="K688" s="156" t="str">
        <f t="shared" si="56"/>
        <v/>
      </c>
      <c r="L688" s="39">
        <v>1</v>
      </c>
      <c r="M688" s="1">
        <f t="shared" ref="M688:M692" si="65">L688*14%/105</f>
        <v>1.3333333333333335E-3</v>
      </c>
    </row>
    <row r="689" spans="1:13" ht="25.2" x14ac:dyDescent="0.4">
      <c r="A689" s="421"/>
      <c r="B689" s="412"/>
      <c r="C689" s="401"/>
      <c r="D689" s="400"/>
      <c r="E689" s="425"/>
      <c r="F689" s="461"/>
      <c r="G689" s="154">
        <v>135</v>
      </c>
      <c r="H689" s="65" t="s">
        <v>519</v>
      </c>
      <c r="I689" s="66">
        <v>1</v>
      </c>
      <c r="J689" s="1">
        <f t="shared" si="64"/>
        <v>1.3333333333333335E-3</v>
      </c>
      <c r="K689" s="156" t="str">
        <f t="shared" si="56"/>
        <v/>
      </c>
      <c r="L689" s="39">
        <v>1</v>
      </c>
      <c r="M689" s="1">
        <f t="shared" si="65"/>
        <v>1.3333333333333335E-3</v>
      </c>
    </row>
    <row r="690" spans="1:13" ht="25.2" x14ac:dyDescent="0.4">
      <c r="A690" s="421"/>
      <c r="B690" s="412"/>
      <c r="C690" s="401"/>
      <c r="D690" s="400"/>
      <c r="E690" s="425"/>
      <c r="F690" s="461"/>
      <c r="G690" s="154">
        <v>136</v>
      </c>
      <c r="H690" s="65" t="s">
        <v>575</v>
      </c>
      <c r="I690" s="66">
        <v>1</v>
      </c>
      <c r="J690" s="1">
        <f t="shared" si="64"/>
        <v>1.3333333333333335E-3</v>
      </c>
      <c r="K690" s="156" t="str">
        <f t="shared" si="56"/>
        <v/>
      </c>
      <c r="L690" s="39">
        <v>1</v>
      </c>
      <c r="M690" s="1">
        <f t="shared" si="65"/>
        <v>1.3333333333333335E-3</v>
      </c>
    </row>
    <row r="691" spans="1:13" ht="15.6" customHeight="1" x14ac:dyDescent="0.4">
      <c r="A691" s="421"/>
      <c r="B691" s="412"/>
      <c r="C691" s="401"/>
      <c r="D691" s="400"/>
      <c r="E691" s="425"/>
      <c r="F691" s="461"/>
      <c r="G691" s="154">
        <v>137</v>
      </c>
      <c r="H691" s="65" t="s">
        <v>371</v>
      </c>
      <c r="I691" s="66">
        <v>4</v>
      </c>
      <c r="J691" s="1">
        <f t="shared" si="64"/>
        <v>5.333333333333334E-3</v>
      </c>
      <c r="K691" s="156" t="str">
        <f t="shared" si="56"/>
        <v/>
      </c>
      <c r="L691" s="39">
        <v>4</v>
      </c>
      <c r="M691" s="1">
        <f t="shared" si="65"/>
        <v>5.333333333333334E-3</v>
      </c>
    </row>
    <row r="692" spans="1:13" ht="15.6" customHeight="1" x14ac:dyDescent="0.4">
      <c r="A692" s="421"/>
      <c r="B692" s="412"/>
      <c r="C692" s="401"/>
      <c r="D692" s="400"/>
      <c r="E692" s="425"/>
      <c r="F692" s="461"/>
      <c r="G692" s="154">
        <v>138</v>
      </c>
      <c r="H692" s="65" t="s">
        <v>284</v>
      </c>
      <c r="I692" s="66">
        <v>1</v>
      </c>
      <c r="J692" s="1">
        <f t="shared" si="64"/>
        <v>1.3333333333333335E-3</v>
      </c>
      <c r="K692" s="156" t="str">
        <f t="shared" si="56"/>
        <v/>
      </c>
      <c r="L692" s="39">
        <v>1</v>
      </c>
      <c r="M692" s="1">
        <f t="shared" si="65"/>
        <v>1.3333333333333335E-3</v>
      </c>
    </row>
    <row r="693" spans="1:13" ht="16.2" customHeight="1" thickBot="1" x14ac:dyDescent="0.45">
      <c r="A693" s="422"/>
      <c r="B693" s="413"/>
      <c r="C693" s="402"/>
      <c r="D693" s="403"/>
      <c r="E693" s="426"/>
      <c r="F693" s="6"/>
      <c r="G693" s="395" t="s">
        <v>4</v>
      </c>
      <c r="H693" s="396"/>
      <c r="I693" s="67">
        <f>SUM(I686:I692)</f>
        <v>14</v>
      </c>
      <c r="J693" s="2">
        <f>SUM(J686:J692)</f>
        <v>1.8666666666666668E-2</v>
      </c>
      <c r="K693" s="156" t="str">
        <f t="shared" si="56"/>
        <v/>
      </c>
      <c r="L693" s="3">
        <f>SUM(L686:L692)</f>
        <v>14</v>
      </c>
      <c r="M693" s="2">
        <f>SUM(M686:M692)</f>
        <v>1.8666666666666668E-2</v>
      </c>
    </row>
    <row r="694" spans="1:13" ht="6" customHeight="1" thickBot="1" x14ac:dyDescent="0.45">
      <c r="A694" s="47"/>
      <c r="B694" s="41"/>
      <c r="C694" s="47"/>
      <c r="D694" s="62"/>
      <c r="E694" s="47"/>
      <c r="G694" s="81"/>
      <c r="H694" s="81"/>
      <c r="I694" s="88"/>
      <c r="J694" s="95"/>
      <c r="K694" s="47"/>
      <c r="L694" s="88"/>
      <c r="M694" s="95"/>
    </row>
    <row r="695" spans="1:13" ht="12" customHeight="1" x14ac:dyDescent="0.4">
      <c r="A695" s="430" t="s">
        <v>186</v>
      </c>
      <c r="B695" s="431"/>
      <c r="C695" s="431"/>
      <c r="D695" s="431"/>
      <c r="E695" s="431"/>
      <c r="F695" s="431"/>
      <c r="G695" s="431"/>
      <c r="H695" s="431"/>
      <c r="I695" s="431"/>
      <c r="J695" s="432"/>
      <c r="K695" s="156"/>
      <c r="L695" s="32" t="s">
        <v>71</v>
      </c>
      <c r="M695" s="33" t="s">
        <v>81</v>
      </c>
    </row>
    <row r="696" spans="1:13" x14ac:dyDescent="0.4">
      <c r="A696" s="151">
        <f>G686</f>
        <v>132</v>
      </c>
      <c r="B696" s="397"/>
      <c r="C696" s="397"/>
      <c r="D696" s="397"/>
      <c r="E696" s="397"/>
      <c r="F696" s="397"/>
      <c r="G696" s="397"/>
      <c r="H696" s="397"/>
      <c r="I696" s="397"/>
      <c r="J696" s="398"/>
      <c r="K696" s="47"/>
      <c r="L696" s="35"/>
      <c r="M696" s="36"/>
    </row>
    <row r="697" spans="1:13" x14ac:dyDescent="0.4">
      <c r="A697" s="151">
        <f t="shared" ref="A697:A702" si="66">G687</f>
        <v>133</v>
      </c>
      <c r="B697" s="397"/>
      <c r="C697" s="397"/>
      <c r="D697" s="397"/>
      <c r="E697" s="397"/>
      <c r="F697" s="397"/>
      <c r="G697" s="397"/>
      <c r="H697" s="397"/>
      <c r="I697" s="397"/>
      <c r="J697" s="398"/>
      <c r="K697" s="47"/>
      <c r="L697" s="35"/>
      <c r="M697" s="36"/>
    </row>
    <row r="698" spans="1:13" x14ac:dyDescent="0.4">
      <c r="A698" s="151">
        <f t="shared" si="66"/>
        <v>134</v>
      </c>
      <c r="B698" s="397"/>
      <c r="C698" s="397"/>
      <c r="D698" s="397"/>
      <c r="E698" s="397"/>
      <c r="F698" s="397"/>
      <c r="G698" s="397"/>
      <c r="H698" s="397"/>
      <c r="I698" s="397"/>
      <c r="J698" s="398"/>
      <c r="K698" s="47"/>
      <c r="L698" s="35"/>
      <c r="M698" s="36"/>
    </row>
    <row r="699" spans="1:13" x14ac:dyDescent="0.4">
      <c r="A699" s="151">
        <f t="shared" si="66"/>
        <v>135</v>
      </c>
      <c r="B699" s="397"/>
      <c r="C699" s="397"/>
      <c r="D699" s="397"/>
      <c r="E699" s="397"/>
      <c r="F699" s="397"/>
      <c r="G699" s="397"/>
      <c r="H699" s="397"/>
      <c r="I699" s="397"/>
      <c r="J699" s="398"/>
      <c r="K699" s="47"/>
      <c r="L699" s="35"/>
      <c r="M699" s="36"/>
    </row>
    <row r="700" spans="1:13" x14ac:dyDescent="0.4">
      <c r="A700" s="151">
        <f t="shared" si="66"/>
        <v>136</v>
      </c>
      <c r="B700" s="397"/>
      <c r="C700" s="397"/>
      <c r="D700" s="397"/>
      <c r="E700" s="397"/>
      <c r="F700" s="397"/>
      <c r="G700" s="397"/>
      <c r="H700" s="397"/>
      <c r="I700" s="397"/>
      <c r="J700" s="398"/>
      <c r="K700" s="47"/>
      <c r="L700" s="35"/>
      <c r="M700" s="36"/>
    </row>
    <row r="701" spans="1:13" x14ac:dyDescent="0.4">
      <c r="A701" s="151">
        <f t="shared" si="66"/>
        <v>137</v>
      </c>
      <c r="B701" s="397"/>
      <c r="C701" s="397"/>
      <c r="D701" s="397"/>
      <c r="E701" s="397"/>
      <c r="F701" s="397"/>
      <c r="G701" s="397"/>
      <c r="H701" s="397"/>
      <c r="I701" s="397"/>
      <c r="J701" s="398"/>
      <c r="K701" s="47"/>
      <c r="L701" s="35"/>
      <c r="M701" s="36"/>
    </row>
    <row r="702" spans="1:13" ht="13.2" thickBot="1" x14ac:dyDescent="0.45">
      <c r="A702" s="152">
        <f t="shared" si="66"/>
        <v>138</v>
      </c>
      <c r="B702" s="418"/>
      <c r="C702" s="418"/>
      <c r="D702" s="418"/>
      <c r="E702" s="418"/>
      <c r="F702" s="418"/>
      <c r="G702" s="418"/>
      <c r="H702" s="418"/>
      <c r="I702" s="418"/>
      <c r="J702" s="419"/>
      <c r="K702" s="47"/>
      <c r="L702" s="44"/>
      <c r="M702" s="46"/>
    </row>
    <row r="703" spans="1:13" ht="6" customHeight="1" thickBot="1" x14ac:dyDescent="0.45">
      <c r="A703" s="130"/>
      <c r="B703" s="41"/>
      <c r="C703" s="47"/>
      <c r="D703" s="62"/>
      <c r="E703" s="47"/>
      <c r="G703" s="81"/>
      <c r="H703" s="81"/>
      <c r="I703" s="88"/>
      <c r="J703" s="95"/>
      <c r="K703" s="47"/>
      <c r="L703" s="88"/>
      <c r="M703" s="95"/>
    </row>
    <row r="704" spans="1:13" ht="63" x14ac:dyDescent="0.4">
      <c r="A704" s="420">
        <v>5.4</v>
      </c>
      <c r="B704" s="423" t="s">
        <v>285</v>
      </c>
      <c r="C704" s="158" t="s">
        <v>22</v>
      </c>
      <c r="D704" s="160" t="s">
        <v>286</v>
      </c>
      <c r="E704" s="424">
        <f>I707</f>
        <v>7</v>
      </c>
      <c r="F704" s="159"/>
      <c r="G704" s="153">
        <v>139</v>
      </c>
      <c r="H704" s="4" t="s">
        <v>797</v>
      </c>
      <c r="I704" s="70">
        <v>4</v>
      </c>
      <c r="J704" s="71">
        <f>I704*14%/105</f>
        <v>5.333333333333334E-3</v>
      </c>
      <c r="K704" s="156" t="str">
        <f t="shared" ref="K704:K753" si="67">IF(AND(L704&gt;=0,L704&lt;=I704),"",IF(AND(L704&gt;I704),"*"))</f>
        <v/>
      </c>
      <c r="L704" s="91">
        <v>4</v>
      </c>
      <c r="M704" s="71">
        <f>L704*14%/105</f>
        <v>5.333333333333334E-3</v>
      </c>
    </row>
    <row r="705" spans="1:13" ht="25.2" customHeight="1" x14ac:dyDescent="0.4">
      <c r="A705" s="421"/>
      <c r="B705" s="412"/>
      <c r="C705" s="401" t="s">
        <v>255</v>
      </c>
      <c r="D705" s="400" t="s">
        <v>422</v>
      </c>
      <c r="E705" s="425"/>
      <c r="F705" s="461"/>
      <c r="G705" s="154">
        <v>140</v>
      </c>
      <c r="H705" s="65" t="s">
        <v>806</v>
      </c>
      <c r="I705" s="66">
        <v>2</v>
      </c>
      <c r="J705" s="1">
        <f>I705*14%/105</f>
        <v>2.666666666666667E-3</v>
      </c>
      <c r="K705" s="156" t="str">
        <f t="shared" si="67"/>
        <v/>
      </c>
      <c r="L705" s="39">
        <v>2</v>
      </c>
      <c r="M705" s="1">
        <f>L705*14%/105</f>
        <v>2.666666666666667E-3</v>
      </c>
    </row>
    <row r="706" spans="1:13" ht="25.2" x14ac:dyDescent="0.4">
      <c r="A706" s="421"/>
      <c r="B706" s="412"/>
      <c r="C706" s="401"/>
      <c r="D706" s="400"/>
      <c r="E706" s="425"/>
      <c r="F706" s="461"/>
      <c r="G706" s="154">
        <v>141</v>
      </c>
      <c r="H706" s="65" t="s">
        <v>847</v>
      </c>
      <c r="I706" s="66">
        <v>1</v>
      </c>
      <c r="J706" s="1">
        <f>I706*14%/105</f>
        <v>1.3333333333333335E-3</v>
      </c>
      <c r="K706" s="156" t="str">
        <f t="shared" si="67"/>
        <v/>
      </c>
      <c r="L706" s="39">
        <v>1</v>
      </c>
      <c r="M706" s="1">
        <f>L706*14%/105</f>
        <v>1.3333333333333335E-3</v>
      </c>
    </row>
    <row r="707" spans="1:13" ht="16.2" customHeight="1" thickBot="1" x14ac:dyDescent="0.45">
      <c r="A707" s="422"/>
      <c r="B707" s="413"/>
      <c r="C707" s="402"/>
      <c r="D707" s="403"/>
      <c r="E707" s="426"/>
      <c r="F707" s="6"/>
      <c r="G707" s="395" t="s">
        <v>4</v>
      </c>
      <c r="H707" s="396"/>
      <c r="I707" s="67">
        <f>SUM(I704:I706)</f>
        <v>7</v>
      </c>
      <c r="J707" s="2">
        <f>SUM(J704:J706)</f>
        <v>9.3333333333333341E-3</v>
      </c>
      <c r="K707" s="156" t="str">
        <f t="shared" si="67"/>
        <v/>
      </c>
      <c r="L707" s="3">
        <f>SUM(L704:L706)</f>
        <v>7</v>
      </c>
      <c r="M707" s="2">
        <f>SUM(M704:M706)</f>
        <v>9.3333333333333341E-3</v>
      </c>
    </row>
    <row r="708" spans="1:13" ht="6" customHeight="1" thickBot="1" x14ac:dyDescent="0.45">
      <c r="A708" s="47"/>
      <c r="B708" s="41"/>
      <c r="C708" s="47"/>
      <c r="D708" s="62"/>
      <c r="E708" s="47"/>
      <c r="G708" s="81"/>
      <c r="H708" s="81"/>
      <c r="I708" s="88"/>
      <c r="J708" s="95"/>
      <c r="K708" s="47"/>
      <c r="L708" s="88"/>
      <c r="M708" s="95"/>
    </row>
    <row r="709" spans="1:13" ht="10.95" customHeight="1" x14ac:dyDescent="0.4">
      <c r="A709" s="430" t="s">
        <v>186</v>
      </c>
      <c r="B709" s="431"/>
      <c r="C709" s="431"/>
      <c r="D709" s="431"/>
      <c r="E709" s="431"/>
      <c r="F709" s="431"/>
      <c r="G709" s="431"/>
      <c r="H709" s="431"/>
      <c r="I709" s="431"/>
      <c r="J709" s="432"/>
      <c r="K709" s="156"/>
      <c r="L709" s="32" t="s">
        <v>71</v>
      </c>
      <c r="M709" s="33" t="s">
        <v>81</v>
      </c>
    </row>
    <row r="710" spans="1:13" x14ac:dyDescent="0.4">
      <c r="A710" s="151">
        <f>G704</f>
        <v>139</v>
      </c>
      <c r="B710" s="427"/>
      <c r="C710" s="428"/>
      <c r="D710" s="428"/>
      <c r="E710" s="428"/>
      <c r="F710" s="428"/>
      <c r="G710" s="428"/>
      <c r="H710" s="428"/>
      <c r="I710" s="428"/>
      <c r="J710" s="429"/>
      <c r="K710" s="47"/>
      <c r="L710" s="35"/>
      <c r="M710" s="36"/>
    </row>
    <row r="711" spans="1:13" x14ac:dyDescent="0.4">
      <c r="A711" s="151">
        <f t="shared" ref="A711:A712" si="68">G705</f>
        <v>140</v>
      </c>
      <c r="B711" s="427"/>
      <c r="C711" s="428"/>
      <c r="D711" s="428"/>
      <c r="E711" s="428"/>
      <c r="F711" s="428"/>
      <c r="G711" s="428"/>
      <c r="H711" s="428"/>
      <c r="I711" s="428"/>
      <c r="J711" s="429"/>
      <c r="K711" s="47"/>
      <c r="L711" s="35"/>
      <c r="M711" s="36"/>
    </row>
    <row r="712" spans="1:13" ht="13.2" thickBot="1" x14ac:dyDescent="0.45">
      <c r="A712" s="152">
        <f t="shared" si="68"/>
        <v>141</v>
      </c>
      <c r="B712" s="433"/>
      <c r="C712" s="434"/>
      <c r="D712" s="434"/>
      <c r="E712" s="434"/>
      <c r="F712" s="434"/>
      <c r="G712" s="434"/>
      <c r="H712" s="434"/>
      <c r="I712" s="434"/>
      <c r="J712" s="435"/>
      <c r="K712" s="47"/>
      <c r="L712" s="37"/>
      <c r="M712" s="38"/>
    </row>
    <row r="713" spans="1:13" ht="6" customHeight="1" thickBot="1" x14ac:dyDescent="0.45">
      <c r="K713" s="47"/>
    </row>
    <row r="714" spans="1:13" ht="12.6" customHeight="1" x14ac:dyDescent="0.4">
      <c r="A714" s="420">
        <v>5.5</v>
      </c>
      <c r="B714" s="423" t="s">
        <v>827</v>
      </c>
      <c r="C714" s="436" t="s">
        <v>23</v>
      </c>
      <c r="D714" s="437" t="s">
        <v>546</v>
      </c>
      <c r="E714" s="424">
        <f>I722</f>
        <v>18</v>
      </c>
      <c r="F714" s="399"/>
      <c r="G714" s="153">
        <v>142</v>
      </c>
      <c r="H714" s="4" t="s">
        <v>287</v>
      </c>
      <c r="I714" s="70">
        <v>2</v>
      </c>
      <c r="J714" s="71">
        <f>I714*14%/105</f>
        <v>2.666666666666667E-3</v>
      </c>
      <c r="K714" s="156" t="str">
        <f t="shared" si="67"/>
        <v/>
      </c>
      <c r="L714" s="91">
        <v>2</v>
      </c>
      <c r="M714" s="71">
        <f>L714*14%/105</f>
        <v>2.666666666666667E-3</v>
      </c>
    </row>
    <row r="715" spans="1:13" ht="15.6" customHeight="1" x14ac:dyDescent="0.4">
      <c r="A715" s="421"/>
      <c r="B715" s="412"/>
      <c r="C715" s="401"/>
      <c r="D715" s="400"/>
      <c r="E715" s="425"/>
      <c r="F715" s="399"/>
      <c r="G715" s="154">
        <v>143</v>
      </c>
      <c r="H715" s="65" t="s">
        <v>288</v>
      </c>
      <c r="I715" s="66">
        <v>2</v>
      </c>
      <c r="J715" s="1">
        <f>I715*14%/105</f>
        <v>2.666666666666667E-3</v>
      </c>
      <c r="K715" s="156" t="str">
        <f t="shared" si="67"/>
        <v/>
      </c>
      <c r="L715" s="39">
        <v>2</v>
      </c>
      <c r="M715" s="1">
        <f>L715*14%/105</f>
        <v>2.666666666666667E-3</v>
      </c>
    </row>
    <row r="716" spans="1:13" ht="25.2" x14ac:dyDescent="0.4">
      <c r="A716" s="421"/>
      <c r="B716" s="412"/>
      <c r="C716" s="401"/>
      <c r="D716" s="400"/>
      <c r="E716" s="425"/>
      <c r="F716" s="399"/>
      <c r="G716" s="154">
        <v>144</v>
      </c>
      <c r="H716" s="65" t="s">
        <v>423</v>
      </c>
      <c r="I716" s="66">
        <v>3</v>
      </c>
      <c r="J716" s="1">
        <f t="shared" ref="J716:J721" si="69">I716*14%/105</f>
        <v>4.0000000000000001E-3</v>
      </c>
      <c r="K716" s="156" t="str">
        <f t="shared" si="67"/>
        <v/>
      </c>
      <c r="L716" s="39">
        <v>3</v>
      </c>
      <c r="M716" s="1">
        <f t="shared" ref="M716:M721" si="70">L716*14%/105</f>
        <v>4.0000000000000001E-3</v>
      </c>
    </row>
    <row r="717" spans="1:13" ht="15.6" customHeight="1" x14ac:dyDescent="0.4">
      <c r="A717" s="421"/>
      <c r="B717" s="412"/>
      <c r="C717" s="401"/>
      <c r="D717" s="400"/>
      <c r="E717" s="425"/>
      <c r="F717" s="399"/>
      <c r="G717" s="154">
        <v>145</v>
      </c>
      <c r="H717" s="65" t="s">
        <v>312</v>
      </c>
      <c r="I717" s="66">
        <v>2</v>
      </c>
      <c r="J717" s="1">
        <f t="shared" si="69"/>
        <v>2.666666666666667E-3</v>
      </c>
      <c r="K717" s="156" t="str">
        <f t="shared" si="67"/>
        <v/>
      </c>
      <c r="L717" s="39">
        <v>2</v>
      </c>
      <c r="M717" s="1">
        <f t="shared" si="70"/>
        <v>2.666666666666667E-3</v>
      </c>
    </row>
    <row r="718" spans="1:13" ht="50.4" x14ac:dyDescent="0.4">
      <c r="A718" s="421"/>
      <c r="B718" s="412"/>
      <c r="C718" s="157" t="s">
        <v>329</v>
      </c>
      <c r="D718" s="150" t="s">
        <v>648</v>
      </c>
      <c r="E718" s="425"/>
      <c r="F718" s="6"/>
      <c r="G718" s="154">
        <v>146</v>
      </c>
      <c r="H718" s="65" t="s">
        <v>798</v>
      </c>
      <c r="I718" s="66">
        <v>2</v>
      </c>
      <c r="J718" s="1">
        <f t="shared" si="69"/>
        <v>2.666666666666667E-3</v>
      </c>
      <c r="K718" s="156" t="str">
        <f t="shared" si="67"/>
        <v/>
      </c>
      <c r="L718" s="39">
        <v>2</v>
      </c>
      <c r="M718" s="1">
        <f t="shared" si="70"/>
        <v>2.666666666666667E-3</v>
      </c>
    </row>
    <row r="719" spans="1:13" ht="36.6" customHeight="1" x14ac:dyDescent="0.4">
      <c r="A719" s="421"/>
      <c r="B719" s="412"/>
      <c r="C719" s="401" t="s">
        <v>330</v>
      </c>
      <c r="D719" s="400" t="s">
        <v>583</v>
      </c>
      <c r="E719" s="425"/>
      <c r="F719" s="399"/>
      <c r="G719" s="154">
        <v>147</v>
      </c>
      <c r="H719" s="65" t="s">
        <v>788</v>
      </c>
      <c r="I719" s="66">
        <v>2</v>
      </c>
      <c r="J719" s="1">
        <f t="shared" si="69"/>
        <v>2.666666666666667E-3</v>
      </c>
      <c r="K719" s="156" t="str">
        <f t="shared" si="67"/>
        <v/>
      </c>
      <c r="L719" s="39">
        <v>2</v>
      </c>
      <c r="M719" s="1">
        <f t="shared" si="70"/>
        <v>2.666666666666667E-3</v>
      </c>
    </row>
    <row r="720" spans="1:13" ht="63.6" customHeight="1" x14ac:dyDescent="0.4">
      <c r="A720" s="421"/>
      <c r="B720" s="412"/>
      <c r="C720" s="401"/>
      <c r="D720" s="400"/>
      <c r="E720" s="425"/>
      <c r="F720" s="399"/>
      <c r="G720" s="154">
        <v>148</v>
      </c>
      <c r="H720" s="65" t="s">
        <v>921</v>
      </c>
      <c r="I720" s="66">
        <v>3</v>
      </c>
      <c r="J720" s="1">
        <f t="shared" si="69"/>
        <v>4.0000000000000001E-3</v>
      </c>
      <c r="K720" s="156" t="str">
        <f t="shared" si="67"/>
        <v/>
      </c>
      <c r="L720" s="39">
        <v>3</v>
      </c>
      <c r="M720" s="1">
        <f t="shared" si="70"/>
        <v>4.0000000000000001E-3</v>
      </c>
    </row>
    <row r="721" spans="1:13" ht="25.2" customHeight="1" x14ac:dyDescent="0.4">
      <c r="A721" s="421"/>
      <c r="B721" s="412"/>
      <c r="C721" s="401" t="s">
        <v>331</v>
      </c>
      <c r="D721" s="400" t="s">
        <v>389</v>
      </c>
      <c r="E721" s="425"/>
      <c r="F721" s="159"/>
      <c r="G721" s="154">
        <v>149</v>
      </c>
      <c r="H721" s="65" t="s">
        <v>799</v>
      </c>
      <c r="I721" s="66">
        <v>2</v>
      </c>
      <c r="J721" s="1">
        <f t="shared" si="69"/>
        <v>2.666666666666667E-3</v>
      </c>
      <c r="K721" s="156" t="str">
        <f t="shared" si="67"/>
        <v/>
      </c>
      <c r="L721" s="39">
        <v>2</v>
      </c>
      <c r="M721" s="1">
        <f t="shared" si="70"/>
        <v>2.666666666666667E-3</v>
      </c>
    </row>
    <row r="722" spans="1:13" ht="16.2" customHeight="1" thickBot="1" x14ac:dyDescent="0.45">
      <c r="A722" s="422"/>
      <c r="B722" s="413"/>
      <c r="C722" s="402"/>
      <c r="D722" s="403"/>
      <c r="E722" s="426"/>
      <c r="F722" s="6"/>
      <c r="G722" s="395" t="s">
        <v>4</v>
      </c>
      <c r="H722" s="396"/>
      <c r="I722" s="67">
        <f>SUM(I714:I721)</f>
        <v>18</v>
      </c>
      <c r="J722" s="48">
        <f>SUM(J714:J721)</f>
        <v>2.4000000000000004E-2</v>
      </c>
      <c r="K722" s="156" t="str">
        <f t="shared" si="67"/>
        <v/>
      </c>
      <c r="L722" s="3">
        <f>SUM(L714:L721)</f>
        <v>18</v>
      </c>
      <c r="M722" s="48">
        <f>SUM(M714:M721)</f>
        <v>2.4000000000000004E-2</v>
      </c>
    </row>
    <row r="723" spans="1:13" ht="6" customHeight="1" thickBot="1" x14ac:dyDescent="0.45">
      <c r="A723" s="47"/>
      <c r="B723" s="41"/>
      <c r="C723" s="47"/>
      <c r="D723" s="62"/>
      <c r="E723" s="47"/>
      <c r="G723" s="81"/>
      <c r="H723" s="81"/>
      <c r="I723" s="88"/>
      <c r="J723" s="95"/>
      <c r="K723" s="47"/>
      <c r="L723" s="88"/>
      <c r="M723" s="95"/>
    </row>
    <row r="724" spans="1:13" x14ac:dyDescent="0.4">
      <c r="A724" s="430" t="s">
        <v>186</v>
      </c>
      <c r="B724" s="431"/>
      <c r="C724" s="431"/>
      <c r="D724" s="431"/>
      <c r="E724" s="431"/>
      <c r="F724" s="431"/>
      <c r="G724" s="431"/>
      <c r="H724" s="431"/>
      <c r="I724" s="431"/>
      <c r="J724" s="432"/>
      <c r="K724" s="156"/>
      <c r="L724" s="32" t="s">
        <v>71</v>
      </c>
      <c r="M724" s="33" t="s">
        <v>81</v>
      </c>
    </row>
    <row r="725" spans="1:13" x14ac:dyDescent="0.4">
      <c r="A725" s="151">
        <f t="shared" ref="A725:A732" si="71">G714</f>
        <v>142</v>
      </c>
      <c r="B725" s="427"/>
      <c r="C725" s="428"/>
      <c r="D725" s="428"/>
      <c r="E725" s="428"/>
      <c r="F725" s="428"/>
      <c r="G725" s="428"/>
      <c r="H725" s="428"/>
      <c r="I725" s="428"/>
      <c r="J725" s="429"/>
      <c r="K725" s="47"/>
      <c r="L725" s="35"/>
      <c r="M725" s="36"/>
    </row>
    <row r="726" spans="1:13" x14ac:dyDescent="0.4">
      <c r="A726" s="151">
        <f t="shared" si="71"/>
        <v>143</v>
      </c>
      <c r="B726" s="427"/>
      <c r="C726" s="428"/>
      <c r="D726" s="428"/>
      <c r="E726" s="428"/>
      <c r="F726" s="428"/>
      <c r="G726" s="428"/>
      <c r="H726" s="428"/>
      <c r="I726" s="428"/>
      <c r="J726" s="429"/>
      <c r="K726" s="47"/>
      <c r="L726" s="35"/>
      <c r="M726" s="36"/>
    </row>
    <row r="727" spans="1:13" x14ac:dyDescent="0.4">
      <c r="A727" s="151">
        <f t="shared" si="71"/>
        <v>144</v>
      </c>
      <c r="B727" s="427"/>
      <c r="C727" s="428"/>
      <c r="D727" s="428"/>
      <c r="E727" s="428"/>
      <c r="F727" s="428"/>
      <c r="G727" s="428"/>
      <c r="H727" s="428"/>
      <c r="I727" s="428"/>
      <c r="J727" s="429"/>
      <c r="K727" s="47"/>
      <c r="L727" s="35"/>
      <c r="M727" s="36"/>
    </row>
    <row r="728" spans="1:13" x14ac:dyDescent="0.4">
      <c r="A728" s="151">
        <f t="shared" si="71"/>
        <v>145</v>
      </c>
      <c r="B728" s="427"/>
      <c r="C728" s="428"/>
      <c r="D728" s="428"/>
      <c r="E728" s="428"/>
      <c r="F728" s="428"/>
      <c r="G728" s="428"/>
      <c r="H728" s="428"/>
      <c r="I728" s="428"/>
      <c r="J728" s="429"/>
      <c r="K728" s="47"/>
      <c r="L728" s="35"/>
      <c r="M728" s="36"/>
    </row>
    <row r="729" spans="1:13" x14ac:dyDescent="0.4">
      <c r="A729" s="151">
        <f t="shared" si="71"/>
        <v>146</v>
      </c>
      <c r="B729" s="427"/>
      <c r="C729" s="428"/>
      <c r="D729" s="428"/>
      <c r="E729" s="428"/>
      <c r="F729" s="428"/>
      <c r="G729" s="428"/>
      <c r="H729" s="428"/>
      <c r="I729" s="428"/>
      <c r="J729" s="429"/>
      <c r="K729" s="47"/>
      <c r="L729" s="35"/>
      <c r="M729" s="36"/>
    </row>
    <row r="730" spans="1:13" x14ac:dyDescent="0.4">
      <c r="A730" s="151">
        <f t="shared" si="71"/>
        <v>147</v>
      </c>
      <c r="B730" s="427"/>
      <c r="C730" s="428"/>
      <c r="D730" s="428"/>
      <c r="E730" s="428"/>
      <c r="F730" s="428"/>
      <c r="G730" s="428"/>
      <c r="H730" s="428"/>
      <c r="I730" s="428"/>
      <c r="J730" s="429"/>
      <c r="K730" s="47"/>
      <c r="L730" s="35"/>
      <c r="M730" s="36"/>
    </row>
    <row r="731" spans="1:13" x14ac:dyDescent="0.4">
      <c r="A731" s="151">
        <f t="shared" si="71"/>
        <v>148</v>
      </c>
      <c r="B731" s="427"/>
      <c r="C731" s="428"/>
      <c r="D731" s="428"/>
      <c r="E731" s="428"/>
      <c r="F731" s="428"/>
      <c r="G731" s="428"/>
      <c r="H731" s="428"/>
      <c r="I731" s="428"/>
      <c r="J731" s="429"/>
      <c r="K731" s="47"/>
      <c r="L731" s="35"/>
      <c r="M731" s="36"/>
    </row>
    <row r="732" spans="1:13" ht="13.2" thickBot="1" x14ac:dyDescent="0.45">
      <c r="A732" s="152">
        <f t="shared" si="71"/>
        <v>149</v>
      </c>
      <c r="B732" s="433"/>
      <c r="C732" s="434"/>
      <c r="D732" s="434"/>
      <c r="E732" s="434"/>
      <c r="F732" s="434"/>
      <c r="G732" s="434"/>
      <c r="H732" s="434"/>
      <c r="I732" s="434"/>
      <c r="J732" s="435"/>
      <c r="K732" s="47"/>
      <c r="L732" s="37"/>
      <c r="M732" s="38"/>
    </row>
    <row r="733" spans="1:13" ht="6" customHeight="1" thickBot="1" x14ac:dyDescent="0.45">
      <c r="K733" s="47"/>
    </row>
    <row r="734" spans="1:13" ht="25.2" customHeight="1" x14ac:dyDescent="0.4">
      <c r="A734" s="420">
        <v>5.6</v>
      </c>
      <c r="B734" s="423" t="s">
        <v>826</v>
      </c>
      <c r="C734" s="436" t="s">
        <v>24</v>
      </c>
      <c r="D734" s="437" t="s">
        <v>662</v>
      </c>
      <c r="E734" s="424">
        <f>I738</f>
        <v>14</v>
      </c>
      <c r="F734" s="399"/>
      <c r="G734" s="153">
        <v>150</v>
      </c>
      <c r="H734" s="4" t="s">
        <v>667</v>
      </c>
      <c r="I734" s="70">
        <v>2</v>
      </c>
      <c r="J734" s="71">
        <f>I734*14%/105</f>
        <v>2.666666666666667E-3</v>
      </c>
      <c r="K734" s="156" t="str">
        <f t="shared" si="67"/>
        <v/>
      </c>
      <c r="L734" s="91">
        <v>2</v>
      </c>
      <c r="M734" s="71">
        <f>L734*14%/105</f>
        <v>2.666666666666667E-3</v>
      </c>
    </row>
    <row r="735" spans="1:13" ht="57.6" customHeight="1" x14ac:dyDescent="0.4">
      <c r="A735" s="421"/>
      <c r="B735" s="412"/>
      <c r="C735" s="401"/>
      <c r="D735" s="400"/>
      <c r="E735" s="425"/>
      <c r="F735" s="399"/>
      <c r="G735" s="154">
        <v>151</v>
      </c>
      <c r="H735" s="65" t="s">
        <v>789</v>
      </c>
      <c r="I735" s="66">
        <v>6</v>
      </c>
      <c r="J735" s="1">
        <f>I735*14%/105</f>
        <v>8.0000000000000002E-3</v>
      </c>
      <c r="K735" s="156" t="str">
        <f t="shared" si="67"/>
        <v/>
      </c>
      <c r="L735" s="39">
        <v>6</v>
      </c>
      <c r="M735" s="1">
        <f>L735*14%/105</f>
        <v>8.0000000000000002E-3</v>
      </c>
    </row>
    <row r="736" spans="1:13" ht="24" customHeight="1" x14ac:dyDescent="0.4">
      <c r="A736" s="421"/>
      <c r="B736" s="412"/>
      <c r="C736" s="401" t="s">
        <v>25</v>
      </c>
      <c r="D736" s="400" t="s">
        <v>852</v>
      </c>
      <c r="E736" s="425"/>
      <c r="F736" s="399"/>
      <c r="G736" s="154">
        <v>152</v>
      </c>
      <c r="H736" s="65" t="s">
        <v>853</v>
      </c>
      <c r="I736" s="66">
        <v>2</v>
      </c>
      <c r="J736" s="1">
        <f t="shared" ref="J736:J737" si="72">I736*14%/105</f>
        <v>2.666666666666667E-3</v>
      </c>
      <c r="K736" s="156" t="str">
        <f t="shared" si="67"/>
        <v/>
      </c>
      <c r="L736" s="39">
        <v>2</v>
      </c>
      <c r="M736" s="1">
        <f t="shared" ref="M736:M737" si="73">L736*14%/105</f>
        <v>2.666666666666667E-3</v>
      </c>
    </row>
    <row r="737" spans="1:13" ht="39.6" customHeight="1" x14ac:dyDescent="0.4">
      <c r="A737" s="421"/>
      <c r="B737" s="412"/>
      <c r="C737" s="401"/>
      <c r="D737" s="400"/>
      <c r="E737" s="425"/>
      <c r="F737" s="399"/>
      <c r="G737" s="154">
        <v>153</v>
      </c>
      <c r="H737" s="65" t="s">
        <v>663</v>
      </c>
      <c r="I737" s="66">
        <v>4</v>
      </c>
      <c r="J737" s="1">
        <f t="shared" si="72"/>
        <v>5.333333333333334E-3</v>
      </c>
      <c r="K737" s="156" t="str">
        <f t="shared" si="67"/>
        <v/>
      </c>
      <c r="L737" s="39">
        <v>4</v>
      </c>
      <c r="M737" s="1">
        <f t="shared" si="73"/>
        <v>5.333333333333334E-3</v>
      </c>
    </row>
    <row r="738" spans="1:13" ht="16.2" customHeight="1" thickBot="1" x14ac:dyDescent="0.45">
      <c r="A738" s="422"/>
      <c r="B738" s="413"/>
      <c r="C738" s="402"/>
      <c r="D738" s="403"/>
      <c r="E738" s="426"/>
      <c r="F738" s="6"/>
      <c r="G738" s="395" t="s">
        <v>4</v>
      </c>
      <c r="H738" s="396"/>
      <c r="I738" s="67">
        <f>SUM(I734:I737)</f>
        <v>14</v>
      </c>
      <c r="J738" s="48">
        <f>SUM(J734:J737)</f>
        <v>1.8666666666666672E-2</v>
      </c>
      <c r="K738" s="156" t="str">
        <f t="shared" si="67"/>
        <v/>
      </c>
      <c r="L738" s="3">
        <f>SUM(L734:L737)</f>
        <v>14</v>
      </c>
      <c r="M738" s="48">
        <f>SUM(M734:M737)</f>
        <v>1.8666666666666672E-2</v>
      </c>
    </row>
    <row r="739" spans="1:13" ht="6" customHeight="1" thickBot="1" x14ac:dyDescent="0.45">
      <c r="A739" s="57"/>
      <c r="K739" s="47"/>
    </row>
    <row r="740" spans="1:13" x14ac:dyDescent="0.4">
      <c r="A740" s="386" t="s">
        <v>186</v>
      </c>
      <c r="B740" s="387"/>
      <c r="C740" s="387"/>
      <c r="D740" s="387"/>
      <c r="E740" s="387"/>
      <c r="F740" s="387"/>
      <c r="G740" s="387"/>
      <c r="H740" s="387"/>
      <c r="I740" s="387"/>
      <c r="J740" s="388"/>
      <c r="K740" s="156"/>
      <c r="L740" s="32" t="s">
        <v>71</v>
      </c>
      <c r="M740" s="33" t="s">
        <v>81</v>
      </c>
    </row>
    <row r="741" spans="1:13" x14ac:dyDescent="0.4">
      <c r="A741" s="151">
        <f>G734</f>
        <v>150</v>
      </c>
      <c r="B741" s="427"/>
      <c r="C741" s="428"/>
      <c r="D741" s="428"/>
      <c r="E741" s="428"/>
      <c r="F741" s="428"/>
      <c r="G741" s="428"/>
      <c r="H741" s="428"/>
      <c r="I741" s="428"/>
      <c r="J741" s="429"/>
      <c r="K741" s="47"/>
      <c r="L741" s="35"/>
      <c r="M741" s="36"/>
    </row>
    <row r="742" spans="1:13" x14ac:dyDescent="0.4">
      <c r="A742" s="151">
        <f t="shared" ref="A742:A744" si="74">G735</f>
        <v>151</v>
      </c>
      <c r="B742" s="427"/>
      <c r="C742" s="428"/>
      <c r="D742" s="428"/>
      <c r="E742" s="428"/>
      <c r="F742" s="428"/>
      <c r="G742" s="428"/>
      <c r="H742" s="428"/>
      <c r="I742" s="428"/>
      <c r="J742" s="429"/>
      <c r="K742" s="47"/>
      <c r="L742" s="35"/>
      <c r="M742" s="36"/>
    </row>
    <row r="743" spans="1:13" x14ac:dyDescent="0.4">
      <c r="A743" s="151">
        <f t="shared" si="74"/>
        <v>152</v>
      </c>
      <c r="B743" s="427"/>
      <c r="C743" s="428"/>
      <c r="D743" s="428"/>
      <c r="E743" s="428"/>
      <c r="F743" s="428"/>
      <c r="G743" s="428"/>
      <c r="H743" s="428"/>
      <c r="I743" s="428"/>
      <c r="J743" s="429"/>
      <c r="K743" s="47"/>
      <c r="L743" s="35"/>
      <c r="M743" s="36"/>
    </row>
    <row r="744" spans="1:13" ht="13.2" thickBot="1" x14ac:dyDescent="0.45">
      <c r="A744" s="152">
        <f t="shared" si="74"/>
        <v>153</v>
      </c>
      <c r="B744" s="433"/>
      <c r="C744" s="434"/>
      <c r="D744" s="434"/>
      <c r="E744" s="434"/>
      <c r="F744" s="434"/>
      <c r="G744" s="434"/>
      <c r="H744" s="434"/>
      <c r="I744" s="434"/>
      <c r="J744" s="435"/>
      <c r="K744" s="47"/>
      <c r="L744" s="37"/>
      <c r="M744" s="38"/>
    </row>
    <row r="745" spans="1:13" ht="6" customHeight="1" thickBot="1" x14ac:dyDescent="0.45">
      <c r="K745" s="47"/>
    </row>
    <row r="746" spans="1:13" ht="28.2" customHeight="1" x14ac:dyDescent="0.4">
      <c r="A746" s="386" t="s">
        <v>649</v>
      </c>
      <c r="B746" s="387"/>
      <c r="C746" s="387"/>
      <c r="D746" s="387"/>
      <c r="E746" s="388"/>
      <c r="F746" s="453"/>
      <c r="G746" s="454" t="s">
        <v>26</v>
      </c>
      <c r="H746" s="455"/>
      <c r="I746" s="456">
        <f>I753+I767+I786+I804+I818</f>
        <v>96</v>
      </c>
      <c r="J746" s="457"/>
      <c r="K746" s="156"/>
      <c r="L746" s="186" t="s">
        <v>543</v>
      </c>
      <c r="M746" s="187">
        <f>L753+L767+L786+L804+L818</f>
        <v>96</v>
      </c>
    </row>
    <row r="747" spans="1:13" ht="25.95" customHeight="1" x14ac:dyDescent="0.4">
      <c r="A747" s="416" t="s">
        <v>429</v>
      </c>
      <c r="B747" s="405" t="s">
        <v>179</v>
      </c>
      <c r="C747" s="406" t="s">
        <v>272</v>
      </c>
      <c r="D747" s="405" t="s">
        <v>180</v>
      </c>
      <c r="E747" s="407" t="s">
        <v>2</v>
      </c>
      <c r="F747" s="453"/>
      <c r="G747" s="467" t="s">
        <v>176</v>
      </c>
      <c r="H747" s="469" t="s">
        <v>177</v>
      </c>
      <c r="I747" s="462" t="s">
        <v>181</v>
      </c>
      <c r="J747" s="464" t="s">
        <v>3</v>
      </c>
      <c r="K747" s="156"/>
      <c r="L747" s="416" t="s">
        <v>6</v>
      </c>
      <c r="M747" s="407"/>
    </row>
    <row r="748" spans="1:13" x14ac:dyDescent="0.4">
      <c r="A748" s="416"/>
      <c r="B748" s="405"/>
      <c r="C748" s="406"/>
      <c r="D748" s="405"/>
      <c r="E748" s="407"/>
      <c r="F748" s="7"/>
      <c r="G748" s="468"/>
      <c r="H748" s="470"/>
      <c r="I748" s="463"/>
      <c r="J748" s="465"/>
      <c r="K748" s="156"/>
      <c r="L748" s="183" t="s">
        <v>0</v>
      </c>
      <c r="M748" s="184" t="s">
        <v>1</v>
      </c>
    </row>
    <row r="749" spans="1:13" ht="37.950000000000003" customHeight="1" x14ac:dyDescent="0.4">
      <c r="A749" s="410">
        <v>6.1</v>
      </c>
      <c r="B749" s="445" t="s">
        <v>1005</v>
      </c>
      <c r="C749" s="400" t="s">
        <v>27</v>
      </c>
      <c r="D749" s="400" t="s">
        <v>567</v>
      </c>
      <c r="E749" s="414">
        <f>I753</f>
        <v>16</v>
      </c>
      <c r="F749" s="399"/>
      <c r="G749" s="154">
        <v>154</v>
      </c>
      <c r="H749" s="65" t="s">
        <v>854</v>
      </c>
      <c r="I749" s="66">
        <v>5</v>
      </c>
      <c r="J749" s="1">
        <f>I749*10%/96</f>
        <v>5.208333333333333E-3</v>
      </c>
      <c r="K749" s="156" t="str">
        <f t="shared" si="67"/>
        <v/>
      </c>
      <c r="L749" s="39">
        <v>5</v>
      </c>
      <c r="M749" s="1">
        <f>L749*10%/96</f>
        <v>5.208333333333333E-3</v>
      </c>
    </row>
    <row r="750" spans="1:13" ht="15.6" customHeight="1" x14ac:dyDescent="0.4">
      <c r="A750" s="410"/>
      <c r="B750" s="445"/>
      <c r="C750" s="400"/>
      <c r="D750" s="400"/>
      <c r="E750" s="414"/>
      <c r="F750" s="399"/>
      <c r="G750" s="154">
        <v>155</v>
      </c>
      <c r="H750" s="65" t="s">
        <v>289</v>
      </c>
      <c r="I750" s="66">
        <v>6</v>
      </c>
      <c r="J750" s="1">
        <f t="shared" ref="J750:J752" si="75">I750*10%/96</f>
        <v>6.2500000000000012E-3</v>
      </c>
      <c r="K750" s="156" t="str">
        <f t="shared" si="67"/>
        <v/>
      </c>
      <c r="L750" s="39">
        <v>6</v>
      </c>
      <c r="M750" s="1">
        <f t="shared" ref="M750:M752" si="76">L750*10%/96</f>
        <v>6.2500000000000012E-3</v>
      </c>
    </row>
    <row r="751" spans="1:13" ht="25.2" customHeight="1" x14ac:dyDescent="0.4">
      <c r="A751" s="410"/>
      <c r="B751" s="445"/>
      <c r="C751" s="400" t="s">
        <v>28</v>
      </c>
      <c r="D751" s="400" t="s">
        <v>964</v>
      </c>
      <c r="E751" s="414"/>
      <c r="F751" s="399"/>
      <c r="G751" s="154">
        <v>156</v>
      </c>
      <c r="H751" s="65" t="s">
        <v>532</v>
      </c>
      <c r="I751" s="66">
        <v>2</v>
      </c>
      <c r="J751" s="1">
        <f t="shared" si="75"/>
        <v>2.0833333333333333E-3</v>
      </c>
      <c r="K751" s="156" t="str">
        <f t="shared" si="67"/>
        <v/>
      </c>
      <c r="L751" s="39">
        <v>2</v>
      </c>
      <c r="M751" s="1">
        <f t="shared" si="76"/>
        <v>2.0833333333333333E-3</v>
      </c>
    </row>
    <row r="752" spans="1:13" ht="29.4" customHeight="1" x14ac:dyDescent="0.4">
      <c r="A752" s="410"/>
      <c r="B752" s="445"/>
      <c r="C752" s="400"/>
      <c r="D752" s="400"/>
      <c r="E752" s="414"/>
      <c r="F752" s="399"/>
      <c r="G752" s="154">
        <v>157</v>
      </c>
      <c r="H752" s="65" t="s">
        <v>540</v>
      </c>
      <c r="I752" s="66">
        <v>3</v>
      </c>
      <c r="J752" s="1">
        <f t="shared" si="75"/>
        <v>3.1250000000000006E-3</v>
      </c>
      <c r="K752" s="156" t="str">
        <f t="shared" si="67"/>
        <v/>
      </c>
      <c r="L752" s="39">
        <v>3</v>
      </c>
      <c r="M752" s="1">
        <f t="shared" si="76"/>
        <v>3.1250000000000006E-3</v>
      </c>
    </row>
    <row r="753" spans="1:13" ht="16.2" customHeight="1" thickBot="1" x14ac:dyDescent="0.45">
      <c r="A753" s="411"/>
      <c r="B753" s="446"/>
      <c r="C753" s="403"/>
      <c r="D753" s="403"/>
      <c r="E753" s="415"/>
      <c r="F753" s="11"/>
      <c r="G753" s="473" t="s">
        <v>4</v>
      </c>
      <c r="H753" s="474"/>
      <c r="I753" s="67">
        <f>SUM(I749:I752)</f>
        <v>16</v>
      </c>
      <c r="J753" s="13">
        <f>SUM(J749:J752)</f>
        <v>1.6666666666666666E-2</v>
      </c>
      <c r="K753" s="156" t="str">
        <f t="shared" si="67"/>
        <v/>
      </c>
      <c r="L753" s="3">
        <f>SUM(L749:L752)</f>
        <v>16</v>
      </c>
      <c r="M753" s="13">
        <f>SUM(M749:M752)</f>
        <v>1.6666666666666666E-2</v>
      </c>
    </row>
    <row r="754" spans="1:13" ht="6" customHeight="1" thickBot="1" x14ac:dyDescent="0.45">
      <c r="A754" s="29"/>
      <c r="B754" s="29"/>
      <c r="C754" s="29"/>
      <c r="D754" s="29"/>
      <c r="E754" s="29"/>
      <c r="F754" s="9"/>
      <c r="G754" s="47"/>
      <c r="H754" s="47"/>
      <c r="I754" s="100"/>
      <c r="J754" s="51"/>
      <c r="K754" s="47"/>
      <c r="L754" s="100"/>
      <c r="M754" s="51"/>
    </row>
    <row r="755" spans="1:13" x14ac:dyDescent="0.4">
      <c r="A755" s="386" t="s">
        <v>186</v>
      </c>
      <c r="B755" s="387"/>
      <c r="C755" s="387"/>
      <c r="D755" s="387"/>
      <c r="E755" s="387"/>
      <c r="F755" s="387"/>
      <c r="G755" s="387"/>
      <c r="H755" s="387"/>
      <c r="I755" s="387"/>
      <c r="J755" s="388"/>
      <c r="K755" s="156"/>
      <c r="L755" s="32" t="s">
        <v>71</v>
      </c>
      <c r="M755" s="33" t="s">
        <v>81</v>
      </c>
    </row>
    <row r="756" spans="1:13" x14ac:dyDescent="0.4">
      <c r="A756" s="151">
        <f>G749</f>
        <v>154</v>
      </c>
      <c r="B756" s="427"/>
      <c r="C756" s="428"/>
      <c r="D756" s="428"/>
      <c r="E756" s="428"/>
      <c r="F756" s="428"/>
      <c r="G756" s="428"/>
      <c r="H756" s="428"/>
      <c r="I756" s="428"/>
      <c r="J756" s="429"/>
      <c r="K756" s="47"/>
      <c r="L756" s="35"/>
      <c r="M756" s="36"/>
    </row>
    <row r="757" spans="1:13" x14ac:dyDescent="0.4">
      <c r="A757" s="151">
        <f t="shared" ref="A757:A759" si="77">G750</f>
        <v>155</v>
      </c>
      <c r="B757" s="427"/>
      <c r="C757" s="428"/>
      <c r="D757" s="428"/>
      <c r="E757" s="428"/>
      <c r="F757" s="428"/>
      <c r="G757" s="428"/>
      <c r="H757" s="428"/>
      <c r="I757" s="428"/>
      <c r="J757" s="429"/>
      <c r="K757" s="47"/>
      <c r="L757" s="35"/>
      <c r="M757" s="36"/>
    </row>
    <row r="758" spans="1:13" x14ac:dyDescent="0.4">
      <c r="A758" s="151">
        <f t="shared" si="77"/>
        <v>156</v>
      </c>
      <c r="B758" s="427"/>
      <c r="C758" s="428"/>
      <c r="D758" s="428"/>
      <c r="E758" s="428"/>
      <c r="F758" s="428"/>
      <c r="G758" s="428"/>
      <c r="H758" s="428"/>
      <c r="I758" s="428"/>
      <c r="J758" s="429"/>
      <c r="K758" s="47"/>
      <c r="L758" s="35"/>
      <c r="M758" s="36"/>
    </row>
    <row r="759" spans="1:13" ht="13.2" thickBot="1" x14ac:dyDescent="0.45">
      <c r="A759" s="152">
        <f t="shared" si="77"/>
        <v>157</v>
      </c>
      <c r="B759" s="433"/>
      <c r="C759" s="434"/>
      <c r="D759" s="434"/>
      <c r="E759" s="434"/>
      <c r="F759" s="434"/>
      <c r="G759" s="434"/>
      <c r="H759" s="434"/>
      <c r="I759" s="434"/>
      <c r="J759" s="435"/>
      <c r="K759" s="47"/>
      <c r="L759" s="37"/>
      <c r="M759" s="38"/>
    </row>
    <row r="760" spans="1:13" ht="6" customHeight="1" thickBot="1" x14ac:dyDescent="0.45">
      <c r="A760" s="34"/>
      <c r="B760" s="101"/>
      <c r="C760" s="29"/>
      <c r="D760" s="52"/>
      <c r="E760" s="29"/>
      <c r="F760" s="9"/>
      <c r="G760" s="47"/>
      <c r="H760" s="62"/>
      <c r="I760" s="100"/>
      <c r="J760" s="51"/>
      <c r="K760" s="47"/>
      <c r="L760" s="100"/>
      <c r="M760" s="51"/>
    </row>
    <row r="761" spans="1:13" ht="12.6" customHeight="1" x14ac:dyDescent="0.4">
      <c r="A761" s="458">
        <v>6.2</v>
      </c>
      <c r="B761" s="423" t="s">
        <v>825</v>
      </c>
      <c r="C761" s="437" t="s">
        <v>29</v>
      </c>
      <c r="D761" s="437" t="s">
        <v>650</v>
      </c>
      <c r="E761" s="475">
        <f>I767</f>
        <v>19</v>
      </c>
      <c r="F761" s="399"/>
      <c r="G761" s="153">
        <v>158</v>
      </c>
      <c r="H761" s="193" t="s">
        <v>290</v>
      </c>
      <c r="I761" s="70">
        <v>2</v>
      </c>
      <c r="J761" s="73">
        <f>I761*10%/96</f>
        <v>2.0833333333333333E-3</v>
      </c>
      <c r="K761" s="156" t="str">
        <f t="shared" ref="K761:K818" si="78">IF(AND(L761&gt;=0,L761&lt;=I761),"",IF(AND(L761&gt;I761),"*"))</f>
        <v/>
      </c>
      <c r="L761" s="91">
        <v>2</v>
      </c>
      <c r="M761" s="73">
        <f>L761*10%/96</f>
        <v>2.0833333333333333E-3</v>
      </c>
    </row>
    <row r="762" spans="1:13" ht="64.95" customHeight="1" x14ac:dyDescent="0.4">
      <c r="A762" s="410"/>
      <c r="B762" s="412"/>
      <c r="C762" s="400"/>
      <c r="D762" s="400"/>
      <c r="E762" s="414"/>
      <c r="F762" s="399"/>
      <c r="G762" s="154">
        <v>159</v>
      </c>
      <c r="H762" s="65" t="s">
        <v>922</v>
      </c>
      <c r="I762" s="66">
        <v>3</v>
      </c>
      <c r="J762" s="5">
        <f>I762*10%/96</f>
        <v>3.1250000000000006E-3</v>
      </c>
      <c r="K762" s="156" t="str">
        <f t="shared" si="78"/>
        <v/>
      </c>
      <c r="L762" s="39">
        <v>3</v>
      </c>
      <c r="M762" s="5">
        <f>L762*10%/96</f>
        <v>3.1250000000000006E-3</v>
      </c>
    </row>
    <row r="763" spans="1:13" ht="25.2" x14ac:dyDescent="0.4">
      <c r="A763" s="410"/>
      <c r="B763" s="412"/>
      <c r="C763" s="400"/>
      <c r="D763" s="400"/>
      <c r="E763" s="414"/>
      <c r="F763" s="399"/>
      <c r="G763" s="154">
        <v>160</v>
      </c>
      <c r="H763" s="194" t="s">
        <v>811</v>
      </c>
      <c r="I763" s="66">
        <v>3</v>
      </c>
      <c r="J763" s="5">
        <f t="shared" ref="J763:J766" si="79">I763*10%/96</f>
        <v>3.1250000000000006E-3</v>
      </c>
      <c r="K763" s="156" t="str">
        <f t="shared" si="78"/>
        <v/>
      </c>
      <c r="L763" s="39">
        <v>3</v>
      </c>
      <c r="M763" s="5">
        <f t="shared" ref="M763:M766" si="80">L763*10%/96</f>
        <v>3.1250000000000006E-3</v>
      </c>
    </row>
    <row r="764" spans="1:13" ht="63" x14ac:dyDescent="0.4">
      <c r="A764" s="410"/>
      <c r="B764" s="412"/>
      <c r="C764" s="150" t="s">
        <v>214</v>
      </c>
      <c r="D764" s="150" t="s">
        <v>390</v>
      </c>
      <c r="E764" s="414"/>
      <c r="F764" s="159"/>
      <c r="G764" s="154">
        <v>161</v>
      </c>
      <c r="H764" s="65" t="s">
        <v>468</v>
      </c>
      <c r="I764" s="66">
        <v>3</v>
      </c>
      <c r="J764" s="5">
        <f t="shared" si="79"/>
        <v>3.1250000000000006E-3</v>
      </c>
      <c r="K764" s="156" t="str">
        <f t="shared" si="78"/>
        <v/>
      </c>
      <c r="L764" s="39">
        <v>3</v>
      </c>
      <c r="M764" s="5">
        <f t="shared" si="80"/>
        <v>3.1250000000000006E-3</v>
      </c>
    </row>
    <row r="765" spans="1:13" ht="75.599999999999994" x14ac:dyDescent="0.4">
      <c r="A765" s="410"/>
      <c r="B765" s="412"/>
      <c r="C765" s="150" t="s">
        <v>332</v>
      </c>
      <c r="D765" s="150" t="s">
        <v>812</v>
      </c>
      <c r="E765" s="414"/>
      <c r="F765" s="11"/>
      <c r="G765" s="154">
        <v>162</v>
      </c>
      <c r="H765" s="65" t="s">
        <v>813</v>
      </c>
      <c r="I765" s="66">
        <v>5</v>
      </c>
      <c r="J765" s="5">
        <f t="shared" si="79"/>
        <v>5.208333333333333E-3</v>
      </c>
      <c r="K765" s="156" t="str">
        <f t="shared" si="78"/>
        <v/>
      </c>
      <c r="L765" s="39">
        <v>5</v>
      </c>
      <c r="M765" s="5">
        <f t="shared" si="80"/>
        <v>5.208333333333333E-3</v>
      </c>
    </row>
    <row r="766" spans="1:13" ht="25.2" x14ac:dyDescent="0.4">
      <c r="A766" s="410"/>
      <c r="B766" s="412"/>
      <c r="C766" s="400" t="s">
        <v>203</v>
      </c>
      <c r="D766" s="400" t="s">
        <v>769</v>
      </c>
      <c r="E766" s="414"/>
      <c r="F766" s="11"/>
      <c r="G766" s="154">
        <v>163</v>
      </c>
      <c r="H766" s="65" t="s">
        <v>770</v>
      </c>
      <c r="I766" s="66">
        <v>3</v>
      </c>
      <c r="J766" s="5">
        <f t="shared" si="79"/>
        <v>3.1250000000000006E-3</v>
      </c>
      <c r="K766" s="156" t="str">
        <f t="shared" si="78"/>
        <v/>
      </c>
      <c r="L766" s="39">
        <v>3</v>
      </c>
      <c r="M766" s="5">
        <f t="shared" si="80"/>
        <v>3.1250000000000006E-3</v>
      </c>
    </row>
    <row r="767" spans="1:13" ht="16.2" customHeight="1" thickBot="1" x14ac:dyDescent="0.45">
      <c r="A767" s="411"/>
      <c r="B767" s="413"/>
      <c r="C767" s="403"/>
      <c r="D767" s="403"/>
      <c r="E767" s="415"/>
      <c r="F767" s="11"/>
      <c r="G767" s="473" t="s">
        <v>4</v>
      </c>
      <c r="H767" s="474"/>
      <c r="I767" s="67">
        <f>SUM(I761:I766)</f>
        <v>19</v>
      </c>
      <c r="J767" s="13">
        <f>SUM(J761:J766)</f>
        <v>1.9791666666666669E-2</v>
      </c>
      <c r="K767" s="156" t="str">
        <f t="shared" si="78"/>
        <v/>
      </c>
      <c r="L767" s="3">
        <f>SUM(L761:L766)</f>
        <v>19</v>
      </c>
      <c r="M767" s="13">
        <f>SUM(M761:M766)</f>
        <v>1.9791666666666669E-2</v>
      </c>
    </row>
    <row r="768" spans="1:13" ht="6" customHeight="1" thickBot="1" x14ac:dyDescent="0.45">
      <c r="A768" s="34"/>
      <c r="B768" s="101"/>
      <c r="C768" s="34"/>
      <c r="D768" s="34"/>
      <c r="E768" s="34"/>
      <c r="F768" s="9"/>
      <c r="G768" s="47"/>
      <c r="H768" s="62"/>
      <c r="I768" s="100"/>
      <c r="J768" s="51"/>
      <c r="K768" s="47"/>
      <c r="L768" s="100"/>
      <c r="M768" s="51"/>
    </row>
    <row r="769" spans="1:13" x14ac:dyDescent="0.4">
      <c r="A769" s="386" t="s">
        <v>186</v>
      </c>
      <c r="B769" s="387"/>
      <c r="C769" s="387"/>
      <c r="D769" s="387"/>
      <c r="E769" s="387"/>
      <c r="F769" s="387"/>
      <c r="G769" s="387"/>
      <c r="H769" s="387"/>
      <c r="I769" s="387"/>
      <c r="J769" s="388"/>
      <c r="K769" s="156"/>
      <c r="L769" s="32" t="s">
        <v>71</v>
      </c>
      <c r="M769" s="33" t="s">
        <v>81</v>
      </c>
    </row>
    <row r="770" spans="1:13" x14ac:dyDescent="0.4">
      <c r="A770" s="151">
        <f>G761</f>
        <v>158</v>
      </c>
      <c r="B770" s="427"/>
      <c r="C770" s="428"/>
      <c r="D770" s="428"/>
      <c r="E770" s="428"/>
      <c r="F770" s="428"/>
      <c r="G770" s="428"/>
      <c r="H770" s="428"/>
      <c r="I770" s="428"/>
      <c r="J770" s="429"/>
      <c r="K770" s="47"/>
      <c r="L770" s="35"/>
      <c r="M770" s="36"/>
    </row>
    <row r="771" spans="1:13" x14ac:dyDescent="0.4">
      <c r="A771" s="151">
        <f t="shared" ref="A771:A775" si="81">G762</f>
        <v>159</v>
      </c>
      <c r="B771" s="427"/>
      <c r="C771" s="428"/>
      <c r="D771" s="428"/>
      <c r="E771" s="428"/>
      <c r="F771" s="428"/>
      <c r="G771" s="428"/>
      <c r="H771" s="428"/>
      <c r="I771" s="428"/>
      <c r="J771" s="429"/>
      <c r="K771" s="47"/>
      <c r="L771" s="35"/>
      <c r="M771" s="36"/>
    </row>
    <row r="772" spans="1:13" x14ac:dyDescent="0.4">
      <c r="A772" s="151">
        <f t="shared" si="81"/>
        <v>160</v>
      </c>
      <c r="B772" s="427"/>
      <c r="C772" s="428"/>
      <c r="D772" s="428"/>
      <c r="E772" s="428"/>
      <c r="F772" s="428"/>
      <c r="G772" s="428"/>
      <c r="H772" s="428"/>
      <c r="I772" s="428"/>
      <c r="J772" s="429"/>
      <c r="K772" s="47"/>
      <c r="L772" s="35"/>
      <c r="M772" s="36"/>
    </row>
    <row r="773" spans="1:13" x14ac:dyDescent="0.4">
      <c r="A773" s="151">
        <f t="shared" si="81"/>
        <v>161</v>
      </c>
      <c r="B773" s="427"/>
      <c r="C773" s="428"/>
      <c r="D773" s="428"/>
      <c r="E773" s="428"/>
      <c r="F773" s="428"/>
      <c r="G773" s="428"/>
      <c r="H773" s="428"/>
      <c r="I773" s="428"/>
      <c r="J773" s="429"/>
      <c r="K773" s="47"/>
      <c r="L773" s="35"/>
      <c r="M773" s="36"/>
    </row>
    <row r="774" spans="1:13" x14ac:dyDescent="0.4">
      <c r="A774" s="151">
        <f t="shared" si="81"/>
        <v>162</v>
      </c>
      <c r="B774" s="427"/>
      <c r="C774" s="428"/>
      <c r="D774" s="428"/>
      <c r="E774" s="428"/>
      <c r="F774" s="428"/>
      <c r="G774" s="428"/>
      <c r="H774" s="428"/>
      <c r="I774" s="428"/>
      <c r="J774" s="429"/>
      <c r="K774" s="47"/>
      <c r="L774" s="35"/>
      <c r="M774" s="36"/>
    </row>
    <row r="775" spans="1:13" ht="13.2" thickBot="1" x14ac:dyDescent="0.45">
      <c r="A775" s="152">
        <f t="shared" si="81"/>
        <v>163</v>
      </c>
      <c r="B775" s="433"/>
      <c r="C775" s="434"/>
      <c r="D775" s="434"/>
      <c r="E775" s="434"/>
      <c r="F775" s="434"/>
      <c r="G775" s="434"/>
      <c r="H775" s="434"/>
      <c r="I775" s="434"/>
      <c r="J775" s="435"/>
      <c r="K775" s="47"/>
      <c r="L775" s="37"/>
      <c r="M775" s="38"/>
    </row>
    <row r="776" spans="1:13" ht="6" customHeight="1" thickBot="1" x14ac:dyDescent="0.45">
      <c r="A776" s="34"/>
      <c r="B776" s="101"/>
      <c r="C776" s="34"/>
      <c r="D776" s="34"/>
      <c r="E776" s="34"/>
      <c r="F776" s="9"/>
      <c r="G776" s="47"/>
      <c r="H776" s="62"/>
      <c r="I776" s="100"/>
      <c r="J776" s="51"/>
      <c r="K776" s="47"/>
      <c r="L776" s="100"/>
      <c r="M776" s="51"/>
    </row>
    <row r="777" spans="1:13" ht="25.2" customHeight="1" x14ac:dyDescent="0.4">
      <c r="A777" s="458">
        <v>6.3</v>
      </c>
      <c r="B777" s="423" t="s">
        <v>855</v>
      </c>
      <c r="C777" s="437" t="s">
        <v>30</v>
      </c>
      <c r="D777" s="437" t="s">
        <v>341</v>
      </c>
      <c r="E777" s="475">
        <f>I786</f>
        <v>36</v>
      </c>
      <c r="F777" s="461"/>
      <c r="G777" s="153">
        <v>164</v>
      </c>
      <c r="H777" s="4" t="s">
        <v>907</v>
      </c>
      <c r="I777" s="70">
        <v>4</v>
      </c>
      <c r="J777" s="73">
        <f>I777*10%/96</f>
        <v>4.1666666666666666E-3</v>
      </c>
      <c r="K777" s="156" t="str">
        <f t="shared" si="78"/>
        <v/>
      </c>
      <c r="L777" s="91">
        <v>4</v>
      </c>
      <c r="M777" s="73">
        <f>L777*10%/96</f>
        <v>4.1666666666666666E-3</v>
      </c>
    </row>
    <row r="778" spans="1:13" ht="50.4" x14ac:dyDescent="0.4">
      <c r="A778" s="410"/>
      <c r="B778" s="412"/>
      <c r="C778" s="400"/>
      <c r="D778" s="400"/>
      <c r="E778" s="414"/>
      <c r="F778" s="461"/>
      <c r="G778" s="154">
        <v>165</v>
      </c>
      <c r="H778" s="65" t="s">
        <v>908</v>
      </c>
      <c r="I778" s="66">
        <v>6</v>
      </c>
      <c r="J778" s="5">
        <f>I778*10%/96</f>
        <v>6.2500000000000012E-3</v>
      </c>
      <c r="K778" s="156" t="str">
        <f t="shared" si="78"/>
        <v/>
      </c>
      <c r="L778" s="39">
        <v>6</v>
      </c>
      <c r="M778" s="5">
        <f>L778*10%/96</f>
        <v>6.2500000000000012E-3</v>
      </c>
    </row>
    <row r="779" spans="1:13" ht="50.4" x14ac:dyDescent="0.4">
      <c r="A779" s="410"/>
      <c r="B779" s="412"/>
      <c r="C779" s="400"/>
      <c r="D779" s="400"/>
      <c r="E779" s="414"/>
      <c r="F779" s="461"/>
      <c r="G779" s="154">
        <v>166</v>
      </c>
      <c r="H779" s="65" t="s">
        <v>870</v>
      </c>
      <c r="I779" s="66">
        <v>6</v>
      </c>
      <c r="J779" s="5">
        <f t="shared" ref="J779:J785" si="82">I779*10%/96</f>
        <v>6.2500000000000012E-3</v>
      </c>
      <c r="K779" s="156" t="str">
        <f t="shared" si="78"/>
        <v/>
      </c>
      <c r="L779" s="39">
        <v>6</v>
      </c>
      <c r="M779" s="5">
        <f t="shared" ref="M779:M785" si="83">L779*10%/96</f>
        <v>6.2500000000000012E-3</v>
      </c>
    </row>
    <row r="780" spans="1:13" ht="19.2" customHeight="1" x14ac:dyDescent="0.4">
      <c r="A780" s="410"/>
      <c r="B780" s="412"/>
      <c r="C780" s="400" t="s">
        <v>68</v>
      </c>
      <c r="D780" s="400" t="s">
        <v>965</v>
      </c>
      <c r="E780" s="414"/>
      <c r="F780" s="399"/>
      <c r="G780" s="154">
        <v>167</v>
      </c>
      <c r="H780" s="65" t="s">
        <v>814</v>
      </c>
      <c r="I780" s="66">
        <v>3</v>
      </c>
      <c r="J780" s="5">
        <f t="shared" si="82"/>
        <v>3.1250000000000006E-3</v>
      </c>
      <c r="K780" s="156" t="str">
        <f t="shared" si="78"/>
        <v/>
      </c>
      <c r="L780" s="39">
        <v>3</v>
      </c>
      <c r="M780" s="5">
        <f t="shared" si="83"/>
        <v>3.1250000000000006E-3</v>
      </c>
    </row>
    <row r="781" spans="1:13" ht="21.6" customHeight="1" x14ac:dyDescent="0.4">
      <c r="A781" s="410"/>
      <c r="B781" s="412"/>
      <c r="C781" s="400"/>
      <c r="D781" s="400"/>
      <c r="E781" s="414"/>
      <c r="F781" s="399"/>
      <c r="G781" s="154">
        <v>168</v>
      </c>
      <c r="H781" s="65" t="s">
        <v>291</v>
      </c>
      <c r="I781" s="66">
        <v>3</v>
      </c>
      <c r="J781" s="5">
        <f t="shared" si="82"/>
        <v>3.1250000000000006E-3</v>
      </c>
      <c r="K781" s="156" t="str">
        <f t="shared" si="78"/>
        <v/>
      </c>
      <c r="L781" s="39">
        <v>3</v>
      </c>
      <c r="M781" s="5">
        <f t="shared" si="83"/>
        <v>3.1250000000000006E-3</v>
      </c>
    </row>
    <row r="782" spans="1:13" ht="25.2" x14ac:dyDescent="0.4">
      <c r="A782" s="410"/>
      <c r="B782" s="412"/>
      <c r="C782" s="400" t="s">
        <v>204</v>
      </c>
      <c r="D782" s="400" t="s">
        <v>342</v>
      </c>
      <c r="E782" s="414"/>
      <c r="F782" s="399"/>
      <c r="G782" s="154">
        <v>169</v>
      </c>
      <c r="H782" s="65" t="s">
        <v>274</v>
      </c>
      <c r="I782" s="66">
        <v>4</v>
      </c>
      <c r="J782" s="5">
        <f t="shared" si="82"/>
        <v>4.1666666666666666E-3</v>
      </c>
      <c r="K782" s="156" t="str">
        <f t="shared" si="78"/>
        <v/>
      </c>
      <c r="L782" s="39">
        <v>4</v>
      </c>
      <c r="M782" s="5">
        <f t="shared" si="83"/>
        <v>4.1666666666666666E-3</v>
      </c>
    </row>
    <row r="783" spans="1:13" ht="25.2" x14ac:dyDescent="0.4">
      <c r="A783" s="410"/>
      <c r="B783" s="412"/>
      <c r="C783" s="400"/>
      <c r="D783" s="400"/>
      <c r="E783" s="414"/>
      <c r="F783" s="399"/>
      <c r="G783" s="154">
        <v>170</v>
      </c>
      <c r="H783" s="65" t="s">
        <v>292</v>
      </c>
      <c r="I783" s="66">
        <v>3</v>
      </c>
      <c r="J783" s="5">
        <f t="shared" si="82"/>
        <v>3.1250000000000006E-3</v>
      </c>
      <c r="K783" s="156" t="str">
        <f t="shared" si="78"/>
        <v/>
      </c>
      <c r="L783" s="39">
        <v>3</v>
      </c>
      <c r="M783" s="5">
        <f t="shared" si="83"/>
        <v>3.1250000000000006E-3</v>
      </c>
    </row>
    <row r="784" spans="1:13" ht="16.95" customHeight="1" x14ac:dyDescent="0.4">
      <c r="A784" s="410"/>
      <c r="B784" s="412"/>
      <c r="C784" s="400"/>
      <c r="D784" s="400"/>
      <c r="E784" s="414"/>
      <c r="F784" s="399"/>
      <c r="G784" s="154">
        <v>171</v>
      </c>
      <c r="H784" s="65" t="s">
        <v>343</v>
      </c>
      <c r="I784" s="66">
        <v>3</v>
      </c>
      <c r="J784" s="5">
        <f t="shared" si="82"/>
        <v>3.1250000000000006E-3</v>
      </c>
      <c r="K784" s="156" t="str">
        <f t="shared" si="78"/>
        <v/>
      </c>
      <c r="L784" s="39">
        <v>3</v>
      </c>
      <c r="M784" s="5">
        <f t="shared" si="83"/>
        <v>3.1250000000000006E-3</v>
      </c>
    </row>
    <row r="785" spans="1:13" ht="37.799999999999997" x14ac:dyDescent="0.4">
      <c r="A785" s="410"/>
      <c r="B785" s="412"/>
      <c r="C785" s="400" t="s">
        <v>333</v>
      </c>
      <c r="D785" s="400" t="s">
        <v>815</v>
      </c>
      <c r="E785" s="414"/>
      <c r="F785" s="159"/>
      <c r="G785" s="154">
        <v>172</v>
      </c>
      <c r="H785" s="65" t="s">
        <v>816</v>
      </c>
      <c r="I785" s="77">
        <v>4</v>
      </c>
      <c r="J785" s="5">
        <f t="shared" si="82"/>
        <v>4.1666666666666666E-3</v>
      </c>
      <c r="K785" s="156" t="str">
        <f t="shared" si="78"/>
        <v/>
      </c>
      <c r="L785" s="102">
        <v>4</v>
      </c>
      <c r="M785" s="5">
        <f t="shared" si="83"/>
        <v>4.1666666666666666E-3</v>
      </c>
    </row>
    <row r="786" spans="1:13" ht="16.2" customHeight="1" thickBot="1" x14ac:dyDescent="0.45">
      <c r="A786" s="411"/>
      <c r="B786" s="413"/>
      <c r="C786" s="403"/>
      <c r="D786" s="403"/>
      <c r="E786" s="415"/>
      <c r="F786" s="11"/>
      <c r="G786" s="395" t="s">
        <v>4</v>
      </c>
      <c r="H786" s="396"/>
      <c r="I786" s="72">
        <f>SUM(I777:I785)</f>
        <v>36</v>
      </c>
      <c r="J786" s="49">
        <f>SUM(J777:J785)</f>
        <v>3.7499999999999999E-2</v>
      </c>
      <c r="K786" s="156" t="str">
        <f t="shared" si="78"/>
        <v/>
      </c>
      <c r="L786" s="14">
        <f>SUM(L777:L785)</f>
        <v>36</v>
      </c>
      <c r="M786" s="49">
        <f>SUM(M777:M785)</f>
        <v>3.7499999999999999E-2</v>
      </c>
    </row>
    <row r="787" spans="1:13" ht="6" customHeight="1" thickBot="1" x14ac:dyDescent="0.45">
      <c r="A787" s="29"/>
      <c r="B787" s="41"/>
      <c r="C787" s="29"/>
      <c r="D787" s="62"/>
      <c r="E787" s="29"/>
      <c r="F787" s="9"/>
      <c r="G787" s="81"/>
      <c r="H787" s="81"/>
      <c r="I787" s="82"/>
      <c r="J787" s="83"/>
      <c r="K787" s="47"/>
      <c r="L787" s="82"/>
      <c r="M787" s="83"/>
    </row>
    <row r="788" spans="1:13" ht="12.6" customHeight="1" x14ac:dyDescent="0.4">
      <c r="A788" s="430" t="s">
        <v>186</v>
      </c>
      <c r="B788" s="431"/>
      <c r="C788" s="431"/>
      <c r="D788" s="431"/>
      <c r="E788" s="431"/>
      <c r="F788" s="431"/>
      <c r="G788" s="431"/>
      <c r="H788" s="431"/>
      <c r="I788" s="431"/>
      <c r="J788" s="432"/>
      <c r="K788" s="156"/>
      <c r="L788" s="32" t="s">
        <v>71</v>
      </c>
      <c r="M788" s="33" t="s">
        <v>81</v>
      </c>
    </row>
    <row r="789" spans="1:13" x14ac:dyDescent="0.4">
      <c r="A789" s="151">
        <f>G777</f>
        <v>164</v>
      </c>
      <c r="B789" s="427"/>
      <c r="C789" s="428"/>
      <c r="D789" s="428"/>
      <c r="E789" s="428"/>
      <c r="F789" s="428"/>
      <c r="G789" s="428"/>
      <c r="H789" s="428"/>
      <c r="I789" s="428"/>
      <c r="J789" s="429"/>
      <c r="K789" s="47"/>
      <c r="L789" s="35"/>
      <c r="M789" s="36"/>
    </row>
    <row r="790" spans="1:13" x14ac:dyDescent="0.4">
      <c r="A790" s="151">
        <f t="shared" ref="A790:A797" si="84">G778</f>
        <v>165</v>
      </c>
      <c r="B790" s="427"/>
      <c r="C790" s="428"/>
      <c r="D790" s="428"/>
      <c r="E790" s="428"/>
      <c r="F790" s="428"/>
      <c r="G790" s="428"/>
      <c r="H790" s="428"/>
      <c r="I790" s="428"/>
      <c r="J790" s="429"/>
      <c r="K790" s="47"/>
      <c r="L790" s="35"/>
      <c r="M790" s="36"/>
    </row>
    <row r="791" spans="1:13" x14ac:dyDescent="0.4">
      <c r="A791" s="151">
        <f t="shared" si="84"/>
        <v>166</v>
      </c>
      <c r="B791" s="427"/>
      <c r="C791" s="428"/>
      <c r="D791" s="428"/>
      <c r="E791" s="428"/>
      <c r="F791" s="428"/>
      <c r="G791" s="428"/>
      <c r="H791" s="428"/>
      <c r="I791" s="428"/>
      <c r="J791" s="429"/>
      <c r="K791" s="47"/>
      <c r="L791" s="35"/>
      <c r="M791" s="36"/>
    </row>
    <row r="792" spans="1:13" x14ac:dyDescent="0.4">
      <c r="A792" s="151">
        <f t="shared" si="84"/>
        <v>167</v>
      </c>
      <c r="B792" s="427"/>
      <c r="C792" s="428"/>
      <c r="D792" s="428"/>
      <c r="E792" s="428"/>
      <c r="F792" s="428"/>
      <c r="G792" s="428"/>
      <c r="H792" s="428"/>
      <c r="I792" s="428"/>
      <c r="J792" s="429"/>
      <c r="K792" s="47"/>
      <c r="L792" s="35"/>
      <c r="M792" s="36"/>
    </row>
    <row r="793" spans="1:13" x14ac:dyDescent="0.4">
      <c r="A793" s="151">
        <f t="shared" si="84"/>
        <v>168</v>
      </c>
      <c r="B793" s="427"/>
      <c r="C793" s="428"/>
      <c r="D793" s="428"/>
      <c r="E793" s="428"/>
      <c r="F793" s="428"/>
      <c r="G793" s="428"/>
      <c r="H793" s="428"/>
      <c r="I793" s="428"/>
      <c r="J793" s="429"/>
      <c r="K793" s="47"/>
      <c r="L793" s="35"/>
      <c r="M793" s="36"/>
    </row>
    <row r="794" spans="1:13" x14ac:dyDescent="0.4">
      <c r="A794" s="151">
        <f t="shared" si="84"/>
        <v>169</v>
      </c>
      <c r="B794" s="427"/>
      <c r="C794" s="428"/>
      <c r="D794" s="428"/>
      <c r="E794" s="428"/>
      <c r="F794" s="428"/>
      <c r="G794" s="428"/>
      <c r="H794" s="428"/>
      <c r="I794" s="428"/>
      <c r="J794" s="429"/>
      <c r="K794" s="47"/>
      <c r="L794" s="35"/>
      <c r="M794" s="36"/>
    </row>
    <row r="795" spans="1:13" x14ac:dyDescent="0.4">
      <c r="A795" s="151">
        <f t="shared" si="84"/>
        <v>170</v>
      </c>
      <c r="B795" s="427"/>
      <c r="C795" s="428"/>
      <c r="D795" s="428"/>
      <c r="E795" s="428"/>
      <c r="F795" s="428"/>
      <c r="G795" s="428"/>
      <c r="H795" s="428"/>
      <c r="I795" s="428"/>
      <c r="J795" s="429"/>
      <c r="K795" s="47"/>
      <c r="L795" s="35"/>
      <c r="M795" s="36"/>
    </row>
    <row r="796" spans="1:13" x14ac:dyDescent="0.4">
      <c r="A796" s="151">
        <f t="shared" si="84"/>
        <v>171</v>
      </c>
      <c r="B796" s="427"/>
      <c r="C796" s="428"/>
      <c r="D796" s="428"/>
      <c r="E796" s="428"/>
      <c r="F796" s="428"/>
      <c r="G796" s="428"/>
      <c r="H796" s="428"/>
      <c r="I796" s="428"/>
      <c r="J796" s="429"/>
      <c r="K796" s="47"/>
      <c r="L796" s="35"/>
      <c r="M796" s="36"/>
    </row>
    <row r="797" spans="1:13" ht="13.2" thickBot="1" x14ac:dyDescent="0.45">
      <c r="A797" s="152">
        <f t="shared" si="84"/>
        <v>172</v>
      </c>
      <c r="B797" s="433"/>
      <c r="C797" s="434"/>
      <c r="D797" s="434"/>
      <c r="E797" s="434"/>
      <c r="F797" s="434"/>
      <c r="G797" s="434"/>
      <c r="H797" s="434"/>
      <c r="I797" s="434"/>
      <c r="J797" s="435"/>
      <c r="K797" s="47"/>
      <c r="L797" s="37"/>
      <c r="M797" s="38"/>
    </row>
    <row r="798" spans="1:13" ht="6" customHeight="1" thickBot="1" x14ac:dyDescent="0.45">
      <c r="A798" s="29"/>
      <c r="B798" s="41"/>
      <c r="C798" s="29"/>
      <c r="D798" s="41"/>
      <c r="E798" s="29"/>
      <c r="F798" s="9"/>
      <c r="G798" s="97"/>
      <c r="H798" s="62"/>
      <c r="I798" s="82"/>
      <c r="J798" s="83"/>
      <c r="K798" s="47"/>
      <c r="L798" s="82"/>
      <c r="M798" s="83"/>
    </row>
    <row r="799" spans="1:13" ht="33" customHeight="1" x14ac:dyDescent="0.4">
      <c r="A799" s="420">
        <v>6.4</v>
      </c>
      <c r="B799" s="423" t="s">
        <v>1007</v>
      </c>
      <c r="C799" s="436" t="s">
        <v>215</v>
      </c>
      <c r="D799" s="437" t="s">
        <v>491</v>
      </c>
      <c r="E799" s="424">
        <f>I804</f>
        <v>15</v>
      </c>
      <c r="F799" s="399"/>
      <c r="G799" s="153">
        <v>173</v>
      </c>
      <c r="H799" s="4" t="s">
        <v>492</v>
      </c>
      <c r="I799" s="70">
        <v>4</v>
      </c>
      <c r="J799" s="71">
        <f>I799*10%/96</f>
        <v>4.1666666666666666E-3</v>
      </c>
      <c r="K799" s="156" t="str">
        <f t="shared" si="78"/>
        <v/>
      </c>
      <c r="L799" s="91">
        <v>4</v>
      </c>
      <c r="M799" s="71">
        <f>L799*10%/96</f>
        <v>4.1666666666666666E-3</v>
      </c>
    </row>
    <row r="800" spans="1:13" ht="31.95" customHeight="1" x14ac:dyDescent="0.4">
      <c r="A800" s="421"/>
      <c r="B800" s="412"/>
      <c r="C800" s="401"/>
      <c r="D800" s="400"/>
      <c r="E800" s="425"/>
      <c r="F800" s="399"/>
      <c r="G800" s="154">
        <v>174</v>
      </c>
      <c r="H800" s="65" t="s">
        <v>591</v>
      </c>
      <c r="I800" s="66">
        <v>2</v>
      </c>
      <c r="J800" s="1">
        <f>I800*10%/96</f>
        <v>2.0833333333333333E-3</v>
      </c>
      <c r="K800" s="156" t="str">
        <f t="shared" si="78"/>
        <v/>
      </c>
      <c r="L800" s="39">
        <v>2</v>
      </c>
      <c r="M800" s="1">
        <f>L800*10%/96</f>
        <v>2.0833333333333333E-3</v>
      </c>
    </row>
    <row r="801" spans="1:13" ht="37.799999999999997" x14ac:dyDescent="0.4">
      <c r="A801" s="421"/>
      <c r="B801" s="412"/>
      <c r="C801" s="157" t="s">
        <v>216</v>
      </c>
      <c r="D801" s="150" t="s">
        <v>205</v>
      </c>
      <c r="E801" s="425"/>
      <c r="F801" s="6"/>
      <c r="G801" s="154">
        <v>175</v>
      </c>
      <c r="H801" s="65" t="s">
        <v>576</v>
      </c>
      <c r="I801" s="66">
        <v>5</v>
      </c>
      <c r="J801" s="1">
        <f t="shared" ref="J801:J803" si="85">I801*10%/96</f>
        <v>5.208333333333333E-3</v>
      </c>
      <c r="K801" s="156" t="str">
        <f t="shared" si="78"/>
        <v/>
      </c>
      <c r="L801" s="39">
        <v>5</v>
      </c>
      <c r="M801" s="1">
        <f t="shared" ref="M801:M803" si="86">L801*10%/96</f>
        <v>5.208333333333333E-3</v>
      </c>
    </row>
    <row r="802" spans="1:13" x14ac:dyDescent="0.4">
      <c r="A802" s="421"/>
      <c r="B802" s="412"/>
      <c r="C802" s="401" t="s">
        <v>217</v>
      </c>
      <c r="D802" s="440" t="s">
        <v>777</v>
      </c>
      <c r="E802" s="425"/>
      <c r="F802" s="399"/>
      <c r="G802" s="154">
        <v>176</v>
      </c>
      <c r="H802" s="65" t="s">
        <v>778</v>
      </c>
      <c r="I802" s="66">
        <v>2</v>
      </c>
      <c r="J802" s="1">
        <f t="shared" si="85"/>
        <v>2.0833333333333333E-3</v>
      </c>
      <c r="K802" s="156" t="str">
        <f t="shared" si="78"/>
        <v/>
      </c>
      <c r="L802" s="39">
        <v>2</v>
      </c>
      <c r="M802" s="1">
        <f t="shared" si="86"/>
        <v>2.0833333333333333E-3</v>
      </c>
    </row>
    <row r="803" spans="1:13" ht="22.2" customHeight="1" x14ac:dyDescent="0.4">
      <c r="A803" s="421"/>
      <c r="B803" s="412"/>
      <c r="C803" s="401"/>
      <c r="D803" s="476"/>
      <c r="E803" s="425"/>
      <c r="F803" s="399"/>
      <c r="G803" s="154">
        <v>177</v>
      </c>
      <c r="H803" s="65" t="s">
        <v>206</v>
      </c>
      <c r="I803" s="66">
        <v>2</v>
      </c>
      <c r="J803" s="1">
        <f t="shared" si="85"/>
        <v>2.0833333333333333E-3</v>
      </c>
      <c r="K803" s="156" t="str">
        <f t="shared" si="78"/>
        <v/>
      </c>
      <c r="L803" s="39">
        <v>2</v>
      </c>
      <c r="M803" s="1">
        <f t="shared" si="86"/>
        <v>2.0833333333333333E-3</v>
      </c>
    </row>
    <row r="804" spans="1:13" ht="16.2" customHeight="1" thickBot="1" x14ac:dyDescent="0.45">
      <c r="A804" s="422"/>
      <c r="B804" s="413"/>
      <c r="C804" s="402"/>
      <c r="D804" s="441"/>
      <c r="E804" s="426"/>
      <c r="F804" s="6"/>
      <c r="G804" s="395" t="s">
        <v>4</v>
      </c>
      <c r="H804" s="396"/>
      <c r="I804" s="67">
        <f>SUM(I799:I803)</f>
        <v>15</v>
      </c>
      <c r="J804" s="2">
        <f>SUM(J799:J803)</f>
        <v>1.5625E-2</v>
      </c>
      <c r="K804" s="156" t="str">
        <f t="shared" si="78"/>
        <v/>
      </c>
      <c r="L804" s="3">
        <f>SUM(L799:L803)</f>
        <v>15</v>
      </c>
      <c r="M804" s="2">
        <f>SUM(M799:M803)</f>
        <v>1.5625E-2</v>
      </c>
    </row>
    <row r="805" spans="1:13" ht="6" customHeight="1" thickBot="1" x14ac:dyDescent="0.45">
      <c r="A805" s="47"/>
      <c r="B805" s="41"/>
      <c r="C805" s="47"/>
      <c r="D805" s="62"/>
      <c r="E805" s="47"/>
      <c r="G805" s="81"/>
      <c r="H805" s="81"/>
      <c r="I805" s="88"/>
      <c r="J805" s="89"/>
      <c r="K805" s="47"/>
      <c r="L805" s="92"/>
      <c r="M805" s="99"/>
    </row>
    <row r="806" spans="1:13" x14ac:dyDescent="0.4">
      <c r="A806" s="386" t="s">
        <v>186</v>
      </c>
      <c r="B806" s="387"/>
      <c r="C806" s="387"/>
      <c r="D806" s="387"/>
      <c r="E806" s="387"/>
      <c r="F806" s="387"/>
      <c r="G806" s="387"/>
      <c r="H806" s="387"/>
      <c r="I806" s="387"/>
      <c r="J806" s="388"/>
      <c r="K806" s="156"/>
      <c r="L806" s="32" t="s">
        <v>71</v>
      </c>
      <c r="M806" s="33" t="s">
        <v>81</v>
      </c>
    </row>
    <row r="807" spans="1:13" x14ac:dyDescent="0.4">
      <c r="A807" s="154">
        <f>G799</f>
        <v>173</v>
      </c>
      <c r="B807" s="397"/>
      <c r="C807" s="397"/>
      <c r="D807" s="397"/>
      <c r="E807" s="397"/>
      <c r="F807" s="397"/>
      <c r="G807" s="397"/>
      <c r="H807" s="397"/>
      <c r="I807" s="397"/>
      <c r="J807" s="398"/>
      <c r="K807" s="47"/>
      <c r="L807" s="35"/>
      <c r="M807" s="36"/>
    </row>
    <row r="808" spans="1:13" x14ac:dyDescent="0.4">
      <c r="A808" s="154">
        <f t="shared" ref="A808:A811" si="87">G800</f>
        <v>174</v>
      </c>
      <c r="B808" s="397"/>
      <c r="C808" s="397"/>
      <c r="D808" s="397"/>
      <c r="E808" s="397"/>
      <c r="F808" s="397"/>
      <c r="G808" s="397"/>
      <c r="H808" s="397"/>
      <c r="I808" s="397"/>
      <c r="J808" s="398"/>
      <c r="K808" s="47"/>
      <c r="L808" s="35"/>
      <c r="M808" s="36"/>
    </row>
    <row r="809" spans="1:13" x14ac:dyDescent="0.4">
      <c r="A809" s="154">
        <f t="shared" si="87"/>
        <v>175</v>
      </c>
      <c r="B809" s="397"/>
      <c r="C809" s="397"/>
      <c r="D809" s="397"/>
      <c r="E809" s="397"/>
      <c r="F809" s="397"/>
      <c r="G809" s="397"/>
      <c r="H809" s="397"/>
      <c r="I809" s="397"/>
      <c r="J809" s="398"/>
      <c r="K809" s="47"/>
      <c r="L809" s="35"/>
      <c r="M809" s="36"/>
    </row>
    <row r="810" spans="1:13" x14ac:dyDescent="0.4">
      <c r="A810" s="154">
        <f t="shared" si="87"/>
        <v>176</v>
      </c>
      <c r="B810" s="397"/>
      <c r="C810" s="397"/>
      <c r="D810" s="397"/>
      <c r="E810" s="397"/>
      <c r="F810" s="397"/>
      <c r="G810" s="397"/>
      <c r="H810" s="397"/>
      <c r="I810" s="397"/>
      <c r="J810" s="398"/>
      <c r="K810" s="47"/>
      <c r="L810" s="35"/>
      <c r="M810" s="36"/>
    </row>
    <row r="811" spans="1:13" ht="13.2" thickBot="1" x14ac:dyDescent="0.45">
      <c r="A811" s="155">
        <f t="shared" si="87"/>
        <v>177</v>
      </c>
      <c r="B811" s="418"/>
      <c r="C811" s="418"/>
      <c r="D811" s="418"/>
      <c r="E811" s="418"/>
      <c r="F811" s="418"/>
      <c r="G811" s="418"/>
      <c r="H811" s="418"/>
      <c r="I811" s="418"/>
      <c r="J811" s="419"/>
      <c r="K811" s="47"/>
      <c r="L811" s="37"/>
      <c r="M811" s="38"/>
    </row>
    <row r="812" spans="1:13" ht="6" customHeight="1" thickBot="1" x14ac:dyDescent="0.45">
      <c r="K812" s="47"/>
    </row>
    <row r="813" spans="1:13" ht="25.95" customHeight="1" x14ac:dyDescent="0.4">
      <c r="A813" s="420">
        <v>6.5</v>
      </c>
      <c r="B813" s="423" t="s">
        <v>824</v>
      </c>
      <c r="C813" s="436" t="s">
        <v>334</v>
      </c>
      <c r="D813" s="437" t="s">
        <v>577</v>
      </c>
      <c r="E813" s="424">
        <f>I818</f>
        <v>10</v>
      </c>
      <c r="F813" s="6"/>
      <c r="G813" s="153">
        <v>178</v>
      </c>
      <c r="H813" s="4" t="s">
        <v>293</v>
      </c>
      <c r="I813" s="70">
        <v>2</v>
      </c>
      <c r="J813" s="71">
        <f>I813*10%/96</f>
        <v>2.0833333333333333E-3</v>
      </c>
      <c r="K813" s="156" t="str">
        <f t="shared" si="78"/>
        <v/>
      </c>
      <c r="L813" s="91">
        <v>2</v>
      </c>
      <c r="M813" s="71">
        <f>L813*10%/96</f>
        <v>2.0833333333333333E-3</v>
      </c>
    </row>
    <row r="814" spans="1:13" ht="59.4" customHeight="1" x14ac:dyDescent="0.4">
      <c r="A814" s="421"/>
      <c r="B814" s="412"/>
      <c r="C814" s="401"/>
      <c r="D814" s="400"/>
      <c r="E814" s="425"/>
      <c r="F814" s="399"/>
      <c r="G814" s="154">
        <v>179</v>
      </c>
      <c r="H814" s="65" t="s">
        <v>800</v>
      </c>
      <c r="I814" s="66">
        <v>2</v>
      </c>
      <c r="J814" s="1">
        <f>I814*10%/96</f>
        <v>2.0833333333333333E-3</v>
      </c>
      <c r="K814" s="156" t="str">
        <f t="shared" si="78"/>
        <v/>
      </c>
      <c r="L814" s="39">
        <v>2</v>
      </c>
      <c r="M814" s="1">
        <f>L814*10%/96</f>
        <v>2.0833333333333333E-3</v>
      </c>
    </row>
    <row r="815" spans="1:13" ht="15.6" customHeight="1" x14ac:dyDescent="0.4">
      <c r="A815" s="421"/>
      <c r="B815" s="412"/>
      <c r="C815" s="401"/>
      <c r="D815" s="400"/>
      <c r="E815" s="425"/>
      <c r="F815" s="399"/>
      <c r="G815" s="154">
        <v>180</v>
      </c>
      <c r="H815" s="65" t="s">
        <v>493</v>
      </c>
      <c r="I815" s="66">
        <v>3</v>
      </c>
      <c r="J815" s="1">
        <f t="shared" ref="J815:J817" si="88">I815*10%/96</f>
        <v>3.1250000000000006E-3</v>
      </c>
      <c r="K815" s="156" t="str">
        <f t="shared" si="78"/>
        <v/>
      </c>
      <c r="L815" s="39">
        <v>3</v>
      </c>
      <c r="M815" s="1">
        <f t="shared" ref="M815:M817" si="89">L815*10%/96</f>
        <v>3.1250000000000006E-3</v>
      </c>
    </row>
    <row r="816" spans="1:13" ht="46.95" customHeight="1" x14ac:dyDescent="0.4">
      <c r="A816" s="421"/>
      <c r="B816" s="412"/>
      <c r="C816" s="401" t="s">
        <v>218</v>
      </c>
      <c r="D816" s="400" t="s">
        <v>970</v>
      </c>
      <c r="E816" s="425"/>
      <c r="F816" s="399"/>
      <c r="G816" s="154">
        <v>181</v>
      </c>
      <c r="H816" s="65" t="s">
        <v>801</v>
      </c>
      <c r="I816" s="66">
        <v>1</v>
      </c>
      <c r="J816" s="1">
        <f t="shared" si="88"/>
        <v>1.0416666666666667E-3</v>
      </c>
      <c r="K816" s="156" t="str">
        <f t="shared" si="78"/>
        <v/>
      </c>
      <c r="L816" s="39">
        <v>1</v>
      </c>
      <c r="M816" s="1">
        <f t="shared" si="89"/>
        <v>1.0416666666666667E-3</v>
      </c>
    </row>
    <row r="817" spans="1:13" x14ac:dyDescent="0.4">
      <c r="A817" s="421"/>
      <c r="B817" s="412"/>
      <c r="C817" s="401"/>
      <c r="D817" s="400"/>
      <c r="E817" s="425"/>
      <c r="F817" s="399"/>
      <c r="G817" s="154">
        <v>182</v>
      </c>
      <c r="H817" s="65" t="s">
        <v>391</v>
      </c>
      <c r="I817" s="66">
        <v>2</v>
      </c>
      <c r="J817" s="1">
        <f t="shared" si="88"/>
        <v>2.0833333333333333E-3</v>
      </c>
      <c r="K817" s="156" t="str">
        <f t="shared" si="78"/>
        <v/>
      </c>
      <c r="L817" s="39">
        <v>2</v>
      </c>
      <c r="M817" s="1">
        <f t="shared" si="89"/>
        <v>2.0833333333333333E-3</v>
      </c>
    </row>
    <row r="818" spans="1:13" ht="16.2" customHeight="1" thickBot="1" x14ac:dyDescent="0.45">
      <c r="A818" s="422"/>
      <c r="B818" s="413"/>
      <c r="C818" s="402"/>
      <c r="D818" s="403"/>
      <c r="E818" s="426"/>
      <c r="F818" s="6"/>
      <c r="G818" s="395" t="s">
        <v>4</v>
      </c>
      <c r="H818" s="396"/>
      <c r="I818" s="67">
        <f>SUM(I813:I817)</f>
        <v>10</v>
      </c>
      <c r="J818" s="48">
        <f>SUM(J813:J817)</f>
        <v>1.0416666666666666E-2</v>
      </c>
      <c r="K818" s="156" t="str">
        <f t="shared" si="78"/>
        <v/>
      </c>
      <c r="L818" s="3">
        <f>SUM(L813:L817)</f>
        <v>10</v>
      </c>
      <c r="M818" s="48">
        <f>SUM(M813:M817)</f>
        <v>1.0416666666666666E-2</v>
      </c>
    </row>
    <row r="819" spans="1:13" ht="6" customHeight="1" thickBot="1" x14ac:dyDescent="0.45">
      <c r="K819" s="47"/>
    </row>
    <row r="820" spans="1:13" x14ac:dyDescent="0.4">
      <c r="A820" s="386" t="s">
        <v>186</v>
      </c>
      <c r="B820" s="387"/>
      <c r="C820" s="387"/>
      <c r="D820" s="387"/>
      <c r="E820" s="387"/>
      <c r="F820" s="387"/>
      <c r="G820" s="387"/>
      <c r="H820" s="387"/>
      <c r="I820" s="387"/>
      <c r="J820" s="388"/>
      <c r="K820" s="156"/>
      <c r="L820" s="32" t="s">
        <v>71</v>
      </c>
      <c r="M820" s="33" t="s">
        <v>81</v>
      </c>
    </row>
    <row r="821" spans="1:13" x14ac:dyDescent="0.4">
      <c r="A821" s="154">
        <f>G813</f>
        <v>178</v>
      </c>
      <c r="B821" s="427"/>
      <c r="C821" s="428"/>
      <c r="D821" s="428"/>
      <c r="E821" s="428"/>
      <c r="F821" s="428"/>
      <c r="G821" s="428"/>
      <c r="H821" s="428"/>
      <c r="I821" s="428"/>
      <c r="J821" s="429"/>
      <c r="K821" s="47"/>
      <c r="L821" s="35"/>
      <c r="M821" s="36"/>
    </row>
    <row r="822" spans="1:13" x14ac:dyDescent="0.4">
      <c r="A822" s="154">
        <f t="shared" ref="A822:A825" si="90">G814</f>
        <v>179</v>
      </c>
      <c r="B822" s="427"/>
      <c r="C822" s="428"/>
      <c r="D822" s="428"/>
      <c r="E822" s="428"/>
      <c r="F822" s="428"/>
      <c r="G822" s="428"/>
      <c r="H822" s="428"/>
      <c r="I822" s="428"/>
      <c r="J822" s="429"/>
      <c r="K822" s="47"/>
      <c r="L822" s="35"/>
      <c r="M822" s="36"/>
    </row>
    <row r="823" spans="1:13" x14ac:dyDescent="0.4">
      <c r="A823" s="154">
        <f t="shared" si="90"/>
        <v>180</v>
      </c>
      <c r="B823" s="427"/>
      <c r="C823" s="428"/>
      <c r="D823" s="428"/>
      <c r="E823" s="428"/>
      <c r="F823" s="428"/>
      <c r="G823" s="428"/>
      <c r="H823" s="428"/>
      <c r="I823" s="428"/>
      <c r="J823" s="429"/>
      <c r="K823" s="47"/>
      <c r="L823" s="35"/>
      <c r="M823" s="36"/>
    </row>
    <row r="824" spans="1:13" x14ac:dyDescent="0.4">
      <c r="A824" s="154">
        <f t="shared" si="90"/>
        <v>181</v>
      </c>
      <c r="B824" s="427"/>
      <c r="C824" s="428"/>
      <c r="D824" s="428"/>
      <c r="E824" s="428"/>
      <c r="F824" s="428"/>
      <c r="G824" s="428"/>
      <c r="H824" s="428"/>
      <c r="I824" s="428"/>
      <c r="J824" s="429"/>
      <c r="K824" s="47"/>
      <c r="L824" s="35"/>
      <c r="M824" s="36"/>
    </row>
    <row r="825" spans="1:13" ht="13.2" thickBot="1" x14ac:dyDescent="0.45">
      <c r="A825" s="155">
        <f t="shared" si="90"/>
        <v>182</v>
      </c>
      <c r="B825" s="433"/>
      <c r="C825" s="434"/>
      <c r="D825" s="434"/>
      <c r="E825" s="434"/>
      <c r="F825" s="434"/>
      <c r="G825" s="434"/>
      <c r="H825" s="434"/>
      <c r="I825" s="434"/>
      <c r="J825" s="435"/>
      <c r="K825" s="47"/>
      <c r="L825" s="37"/>
      <c r="M825" s="38"/>
    </row>
    <row r="826" spans="1:13" ht="6" customHeight="1" thickBot="1" x14ac:dyDescent="0.45">
      <c r="K826" s="47"/>
    </row>
    <row r="827" spans="1:13" ht="25.2" x14ac:dyDescent="0.4">
      <c r="A827" s="386" t="s">
        <v>1008</v>
      </c>
      <c r="B827" s="387"/>
      <c r="C827" s="387"/>
      <c r="D827" s="387"/>
      <c r="E827" s="388"/>
      <c r="F827" s="453"/>
      <c r="G827" s="454" t="s">
        <v>31</v>
      </c>
      <c r="H827" s="455"/>
      <c r="I827" s="456">
        <f>I848+I890+I921+I935</f>
        <v>90</v>
      </c>
      <c r="J827" s="457"/>
      <c r="K827" s="156"/>
      <c r="L827" s="186" t="s">
        <v>543</v>
      </c>
      <c r="M827" s="187">
        <f>L848+L890+L921+L935</f>
        <v>90</v>
      </c>
    </row>
    <row r="828" spans="1:13" ht="26.4" customHeight="1" x14ac:dyDescent="0.4">
      <c r="A828" s="416" t="s">
        <v>429</v>
      </c>
      <c r="B828" s="405" t="s">
        <v>179</v>
      </c>
      <c r="C828" s="406" t="s">
        <v>272</v>
      </c>
      <c r="D828" s="405" t="s">
        <v>213</v>
      </c>
      <c r="E828" s="407" t="s">
        <v>2</v>
      </c>
      <c r="F828" s="453"/>
      <c r="G828" s="467" t="s">
        <v>176</v>
      </c>
      <c r="H828" s="469" t="s">
        <v>177</v>
      </c>
      <c r="I828" s="462" t="s">
        <v>181</v>
      </c>
      <c r="J828" s="464" t="s">
        <v>3</v>
      </c>
      <c r="K828" s="156"/>
      <c r="L828" s="416" t="s">
        <v>6</v>
      </c>
      <c r="M828" s="407"/>
    </row>
    <row r="829" spans="1:13" x14ac:dyDescent="0.4">
      <c r="A829" s="416"/>
      <c r="B829" s="405"/>
      <c r="C829" s="406"/>
      <c r="D829" s="405"/>
      <c r="E829" s="407"/>
      <c r="F829" s="7"/>
      <c r="G829" s="468"/>
      <c r="H829" s="470"/>
      <c r="I829" s="463"/>
      <c r="J829" s="465"/>
      <c r="K829" s="156"/>
      <c r="L829" s="183" t="s">
        <v>0</v>
      </c>
      <c r="M829" s="184" t="s">
        <v>1</v>
      </c>
    </row>
    <row r="830" spans="1:13" ht="55.2" customHeight="1" x14ac:dyDescent="0.4">
      <c r="A830" s="410">
        <v>7.1</v>
      </c>
      <c r="B830" s="412" t="s">
        <v>823</v>
      </c>
      <c r="C830" s="400" t="s">
        <v>32</v>
      </c>
      <c r="D830" s="400" t="s">
        <v>316</v>
      </c>
      <c r="E830" s="414">
        <f>I848</f>
        <v>41</v>
      </c>
      <c r="F830" s="399"/>
      <c r="G830" s="154">
        <v>183</v>
      </c>
      <c r="H830" s="65" t="s">
        <v>848</v>
      </c>
      <c r="I830" s="66">
        <v>4</v>
      </c>
      <c r="J830" s="5">
        <f>I830*9%/90</f>
        <v>4.0000000000000001E-3</v>
      </c>
      <c r="K830" s="156" t="str">
        <f t="shared" ref="K830:K890" si="91">IF(AND(L830&gt;=0,L830&lt;=I830),"",IF(AND(L830&gt;I830),"*"))</f>
        <v/>
      </c>
      <c r="L830" s="39">
        <v>4</v>
      </c>
      <c r="M830" s="5">
        <f>L830*9%/90</f>
        <v>4.0000000000000001E-3</v>
      </c>
    </row>
    <row r="831" spans="1:13" x14ac:dyDescent="0.4">
      <c r="A831" s="410"/>
      <c r="B831" s="412"/>
      <c r="C831" s="400"/>
      <c r="D831" s="400"/>
      <c r="E831" s="414"/>
      <c r="F831" s="399"/>
      <c r="G831" s="154">
        <v>184</v>
      </c>
      <c r="H831" s="65" t="s">
        <v>275</v>
      </c>
      <c r="I831" s="66">
        <v>2</v>
      </c>
      <c r="J831" s="5">
        <f t="shared" ref="J831:J847" si="92">I831*9%/90</f>
        <v>2E-3</v>
      </c>
      <c r="K831" s="156" t="str">
        <f t="shared" si="91"/>
        <v/>
      </c>
      <c r="L831" s="39">
        <v>2</v>
      </c>
      <c r="M831" s="5">
        <f t="shared" ref="M831:M847" si="93">L831*9%/90</f>
        <v>2E-3</v>
      </c>
    </row>
    <row r="832" spans="1:13" x14ac:dyDescent="0.4">
      <c r="A832" s="410"/>
      <c r="B832" s="412"/>
      <c r="C832" s="400"/>
      <c r="D832" s="400"/>
      <c r="E832" s="414"/>
      <c r="F832" s="399"/>
      <c r="G832" s="154">
        <v>185</v>
      </c>
      <c r="H832" s="65" t="s">
        <v>469</v>
      </c>
      <c r="I832" s="66">
        <v>2</v>
      </c>
      <c r="J832" s="5">
        <f t="shared" si="92"/>
        <v>2E-3</v>
      </c>
      <c r="K832" s="156" t="str">
        <f t="shared" si="91"/>
        <v/>
      </c>
      <c r="L832" s="39">
        <v>2</v>
      </c>
      <c r="M832" s="5">
        <f t="shared" si="93"/>
        <v>2E-3</v>
      </c>
    </row>
    <row r="833" spans="1:13" ht="26.4" customHeight="1" x14ac:dyDescent="0.4">
      <c r="A833" s="410"/>
      <c r="B833" s="412"/>
      <c r="C833" s="400"/>
      <c r="D833" s="400"/>
      <c r="E833" s="414"/>
      <c r="F833" s="399"/>
      <c r="G833" s="154">
        <v>186</v>
      </c>
      <c r="H833" s="65" t="s">
        <v>372</v>
      </c>
      <c r="I833" s="66">
        <v>1</v>
      </c>
      <c r="J833" s="5">
        <f t="shared" si="92"/>
        <v>1E-3</v>
      </c>
      <c r="K833" s="156" t="str">
        <f t="shared" si="91"/>
        <v/>
      </c>
      <c r="L833" s="39">
        <v>1</v>
      </c>
      <c r="M833" s="5">
        <f t="shared" si="93"/>
        <v>1E-3</v>
      </c>
    </row>
    <row r="834" spans="1:13" x14ac:dyDescent="0.4">
      <c r="A834" s="410"/>
      <c r="B834" s="412"/>
      <c r="C834" s="400"/>
      <c r="D834" s="400"/>
      <c r="E834" s="414"/>
      <c r="F834" s="399"/>
      <c r="G834" s="154">
        <v>187</v>
      </c>
      <c r="H834" s="65" t="s">
        <v>307</v>
      </c>
      <c r="I834" s="66">
        <v>4</v>
      </c>
      <c r="J834" s="5">
        <f t="shared" si="92"/>
        <v>4.0000000000000001E-3</v>
      </c>
      <c r="K834" s="156" t="str">
        <f t="shared" si="91"/>
        <v/>
      </c>
      <c r="L834" s="39">
        <v>4</v>
      </c>
      <c r="M834" s="5">
        <f t="shared" si="93"/>
        <v>4.0000000000000001E-3</v>
      </c>
    </row>
    <row r="835" spans="1:13" ht="25.2" x14ac:dyDescent="0.4">
      <c r="A835" s="410"/>
      <c r="B835" s="412"/>
      <c r="C835" s="400"/>
      <c r="D835" s="400"/>
      <c r="E835" s="414"/>
      <c r="F835" s="399"/>
      <c r="G835" s="154">
        <v>188</v>
      </c>
      <c r="H835" s="65" t="s">
        <v>947</v>
      </c>
      <c r="I835" s="66">
        <v>4</v>
      </c>
      <c r="J835" s="5">
        <f t="shared" si="92"/>
        <v>4.0000000000000001E-3</v>
      </c>
      <c r="K835" s="156" t="str">
        <f t="shared" si="91"/>
        <v/>
      </c>
      <c r="L835" s="39">
        <v>4</v>
      </c>
      <c r="M835" s="5">
        <f t="shared" si="93"/>
        <v>4.0000000000000001E-3</v>
      </c>
    </row>
    <row r="836" spans="1:13" ht="49.95" customHeight="1" x14ac:dyDescent="0.4">
      <c r="A836" s="410"/>
      <c r="B836" s="412"/>
      <c r="C836" s="400" t="s">
        <v>33</v>
      </c>
      <c r="D836" s="400" t="s">
        <v>972</v>
      </c>
      <c r="E836" s="414"/>
      <c r="F836" s="399"/>
      <c r="G836" s="154">
        <v>189</v>
      </c>
      <c r="H836" s="65" t="s">
        <v>653</v>
      </c>
      <c r="I836" s="66">
        <v>4</v>
      </c>
      <c r="J836" s="5">
        <f t="shared" si="92"/>
        <v>4.0000000000000001E-3</v>
      </c>
      <c r="K836" s="156" t="str">
        <f t="shared" si="91"/>
        <v/>
      </c>
      <c r="L836" s="39">
        <v>4</v>
      </c>
      <c r="M836" s="5">
        <f t="shared" si="93"/>
        <v>4.0000000000000001E-3</v>
      </c>
    </row>
    <row r="837" spans="1:13" ht="25.2" x14ac:dyDescent="0.4">
      <c r="A837" s="410"/>
      <c r="B837" s="412"/>
      <c r="C837" s="400"/>
      <c r="D837" s="400"/>
      <c r="E837" s="414"/>
      <c r="F837" s="399"/>
      <c r="G837" s="154">
        <v>190</v>
      </c>
      <c r="H837" s="65" t="s">
        <v>294</v>
      </c>
      <c r="I837" s="66">
        <v>1</v>
      </c>
      <c r="J837" s="5">
        <f t="shared" si="92"/>
        <v>1E-3</v>
      </c>
      <c r="K837" s="156" t="str">
        <f t="shared" si="91"/>
        <v/>
      </c>
      <c r="L837" s="39">
        <v>1</v>
      </c>
      <c r="M837" s="5">
        <f t="shared" si="93"/>
        <v>1E-3</v>
      </c>
    </row>
    <row r="838" spans="1:13" ht="37.200000000000003" customHeight="1" x14ac:dyDescent="0.4">
      <c r="A838" s="410"/>
      <c r="B838" s="412"/>
      <c r="C838" s="400" t="s">
        <v>207</v>
      </c>
      <c r="D838" s="400" t="s">
        <v>373</v>
      </c>
      <c r="E838" s="414"/>
      <c r="F838" s="399"/>
      <c r="G838" s="154">
        <v>191</v>
      </c>
      <c r="H838" s="65" t="s">
        <v>295</v>
      </c>
      <c r="I838" s="66">
        <v>2</v>
      </c>
      <c r="J838" s="5">
        <f t="shared" si="92"/>
        <v>2E-3</v>
      </c>
      <c r="K838" s="156" t="str">
        <f t="shared" si="91"/>
        <v/>
      </c>
      <c r="L838" s="39">
        <v>2</v>
      </c>
      <c r="M838" s="5">
        <f t="shared" si="93"/>
        <v>2E-3</v>
      </c>
    </row>
    <row r="839" spans="1:13" ht="37.799999999999997" x14ac:dyDescent="0.4">
      <c r="A839" s="410"/>
      <c r="B839" s="412"/>
      <c r="C839" s="400"/>
      <c r="D839" s="400"/>
      <c r="E839" s="414"/>
      <c r="F839" s="399"/>
      <c r="G839" s="154">
        <v>192</v>
      </c>
      <c r="H839" s="65" t="s">
        <v>966</v>
      </c>
      <c r="I839" s="66">
        <v>3</v>
      </c>
      <c r="J839" s="5">
        <f t="shared" si="92"/>
        <v>3.0000000000000001E-3</v>
      </c>
      <c r="K839" s="156" t="str">
        <f t="shared" si="91"/>
        <v/>
      </c>
      <c r="L839" s="39">
        <v>3</v>
      </c>
      <c r="M839" s="5">
        <f t="shared" si="93"/>
        <v>3.0000000000000001E-3</v>
      </c>
    </row>
    <row r="840" spans="1:13" ht="40.200000000000003" customHeight="1" x14ac:dyDescent="0.4">
      <c r="A840" s="410"/>
      <c r="B840" s="412"/>
      <c r="C840" s="400" t="s">
        <v>208</v>
      </c>
      <c r="D840" s="400" t="s">
        <v>967</v>
      </c>
      <c r="E840" s="414"/>
      <c r="F840" s="461"/>
      <c r="G840" s="154">
        <v>193</v>
      </c>
      <c r="H840" s="65" t="s">
        <v>779</v>
      </c>
      <c r="I840" s="66">
        <v>2</v>
      </c>
      <c r="J840" s="5">
        <f t="shared" si="92"/>
        <v>2E-3</v>
      </c>
      <c r="K840" s="156" t="str">
        <f t="shared" si="91"/>
        <v/>
      </c>
      <c r="L840" s="39">
        <v>2</v>
      </c>
      <c r="M840" s="5">
        <f t="shared" si="93"/>
        <v>2E-3</v>
      </c>
    </row>
    <row r="841" spans="1:13" ht="60" customHeight="1" x14ac:dyDescent="0.4">
      <c r="A841" s="410"/>
      <c r="B841" s="412"/>
      <c r="C841" s="400"/>
      <c r="D841" s="400"/>
      <c r="E841" s="414"/>
      <c r="F841" s="461"/>
      <c r="G841" s="154">
        <v>194</v>
      </c>
      <c r="H841" s="65" t="s">
        <v>790</v>
      </c>
      <c r="I841" s="66">
        <v>2</v>
      </c>
      <c r="J841" s="5">
        <f t="shared" si="92"/>
        <v>2E-3</v>
      </c>
      <c r="K841" s="156" t="str">
        <f t="shared" si="91"/>
        <v/>
      </c>
      <c r="L841" s="39">
        <v>2</v>
      </c>
      <c r="M841" s="5">
        <f t="shared" si="93"/>
        <v>2E-3</v>
      </c>
    </row>
    <row r="842" spans="1:13" ht="25.2" x14ac:dyDescent="0.4">
      <c r="A842" s="410"/>
      <c r="B842" s="412"/>
      <c r="C842" s="400" t="s">
        <v>209</v>
      </c>
      <c r="D842" s="400" t="s">
        <v>296</v>
      </c>
      <c r="E842" s="414"/>
      <c r="F842" s="399"/>
      <c r="G842" s="154">
        <v>195</v>
      </c>
      <c r="H842" s="65" t="s">
        <v>344</v>
      </c>
      <c r="I842" s="66">
        <v>1</v>
      </c>
      <c r="J842" s="5">
        <f t="shared" si="92"/>
        <v>1E-3</v>
      </c>
      <c r="K842" s="156" t="str">
        <f t="shared" si="91"/>
        <v/>
      </c>
      <c r="L842" s="39">
        <v>1</v>
      </c>
      <c r="M842" s="5">
        <f t="shared" si="93"/>
        <v>1E-3</v>
      </c>
    </row>
    <row r="843" spans="1:13" ht="15.6" customHeight="1" x14ac:dyDescent="0.4">
      <c r="A843" s="410"/>
      <c r="B843" s="412"/>
      <c r="C843" s="400"/>
      <c r="D843" s="400"/>
      <c r="E843" s="414"/>
      <c r="F843" s="399"/>
      <c r="G843" s="154">
        <v>196</v>
      </c>
      <c r="H843" s="65" t="s">
        <v>745</v>
      </c>
      <c r="I843" s="66">
        <v>1</v>
      </c>
      <c r="J843" s="5">
        <f t="shared" si="92"/>
        <v>1E-3</v>
      </c>
      <c r="K843" s="156" t="str">
        <f t="shared" si="91"/>
        <v/>
      </c>
      <c r="L843" s="39">
        <v>1</v>
      </c>
      <c r="M843" s="5">
        <f t="shared" si="93"/>
        <v>1E-3</v>
      </c>
    </row>
    <row r="844" spans="1:13" ht="50.4" x14ac:dyDescent="0.4">
      <c r="A844" s="410"/>
      <c r="B844" s="412"/>
      <c r="C844" s="400"/>
      <c r="D844" s="400"/>
      <c r="E844" s="414"/>
      <c r="F844" s="399"/>
      <c r="G844" s="154">
        <v>197</v>
      </c>
      <c r="H844" s="65" t="s">
        <v>402</v>
      </c>
      <c r="I844" s="66">
        <v>2</v>
      </c>
      <c r="J844" s="5">
        <f t="shared" si="92"/>
        <v>2E-3</v>
      </c>
      <c r="K844" s="156" t="str">
        <f t="shared" si="91"/>
        <v/>
      </c>
      <c r="L844" s="39">
        <v>2</v>
      </c>
      <c r="M844" s="5">
        <f t="shared" si="93"/>
        <v>2E-3</v>
      </c>
    </row>
    <row r="845" spans="1:13" ht="28.2" customHeight="1" x14ac:dyDescent="0.4">
      <c r="A845" s="410"/>
      <c r="B845" s="412"/>
      <c r="C845" s="400" t="s">
        <v>210</v>
      </c>
      <c r="D845" s="400" t="s">
        <v>592</v>
      </c>
      <c r="E845" s="414"/>
      <c r="F845" s="399"/>
      <c r="G845" s="154">
        <v>198</v>
      </c>
      <c r="H845" s="65" t="s">
        <v>664</v>
      </c>
      <c r="I845" s="66">
        <v>2</v>
      </c>
      <c r="J845" s="5">
        <f t="shared" si="92"/>
        <v>2E-3</v>
      </c>
      <c r="K845" s="156" t="str">
        <f t="shared" si="91"/>
        <v/>
      </c>
      <c r="L845" s="39">
        <v>2</v>
      </c>
      <c r="M845" s="5">
        <f t="shared" si="93"/>
        <v>2E-3</v>
      </c>
    </row>
    <row r="846" spans="1:13" ht="28.2" customHeight="1" x14ac:dyDescent="0.4">
      <c r="A846" s="410"/>
      <c r="B846" s="412"/>
      <c r="C846" s="400"/>
      <c r="D846" s="400"/>
      <c r="E846" s="414"/>
      <c r="F846" s="399"/>
      <c r="G846" s="154">
        <v>199</v>
      </c>
      <c r="H846" s="65" t="s">
        <v>345</v>
      </c>
      <c r="I846" s="66">
        <v>2</v>
      </c>
      <c r="J846" s="5">
        <f t="shared" si="92"/>
        <v>2E-3</v>
      </c>
      <c r="K846" s="156" t="str">
        <f t="shared" si="91"/>
        <v/>
      </c>
      <c r="L846" s="39">
        <v>2</v>
      </c>
      <c r="M846" s="5">
        <f t="shared" si="93"/>
        <v>2E-3</v>
      </c>
    </row>
    <row r="847" spans="1:13" ht="28.95" customHeight="1" x14ac:dyDescent="0.4">
      <c r="A847" s="410"/>
      <c r="B847" s="412"/>
      <c r="C847" s="400"/>
      <c r="D847" s="400"/>
      <c r="E847" s="414"/>
      <c r="F847" s="399"/>
      <c r="G847" s="154">
        <v>200</v>
      </c>
      <c r="H847" s="65" t="s">
        <v>746</v>
      </c>
      <c r="I847" s="66">
        <v>2</v>
      </c>
      <c r="J847" s="5">
        <f t="shared" si="92"/>
        <v>2E-3</v>
      </c>
      <c r="K847" s="156" t="str">
        <f t="shared" si="91"/>
        <v/>
      </c>
      <c r="L847" s="39">
        <v>2</v>
      </c>
      <c r="M847" s="5">
        <f t="shared" si="93"/>
        <v>2E-3</v>
      </c>
    </row>
    <row r="848" spans="1:13" ht="13.2" customHeight="1" thickBot="1" x14ac:dyDescent="0.45">
      <c r="A848" s="411"/>
      <c r="B848" s="413"/>
      <c r="C848" s="403"/>
      <c r="D848" s="403"/>
      <c r="E848" s="415"/>
      <c r="F848" s="11"/>
      <c r="G848" s="395" t="s">
        <v>4</v>
      </c>
      <c r="H848" s="396"/>
      <c r="I848" s="72">
        <f>SUM(I830:I847)</f>
        <v>41</v>
      </c>
      <c r="J848" s="49">
        <f>SUM(J830:J847)</f>
        <v>4.1000000000000009E-2</v>
      </c>
      <c r="K848" s="156" t="str">
        <f t="shared" si="91"/>
        <v/>
      </c>
      <c r="L848" s="14">
        <f>SUM(L830:L847)</f>
        <v>41</v>
      </c>
      <c r="M848" s="49">
        <f>SUM(M830:M847)</f>
        <v>4.1000000000000009E-2</v>
      </c>
    </row>
    <row r="849" spans="1:13" ht="6" customHeight="1" thickBot="1" x14ac:dyDescent="0.45">
      <c r="A849" s="29"/>
      <c r="B849" s="41"/>
      <c r="C849" s="29"/>
      <c r="D849" s="62"/>
      <c r="E849" s="29"/>
      <c r="F849" s="9"/>
      <c r="G849" s="81"/>
      <c r="H849" s="81"/>
      <c r="I849" s="82"/>
      <c r="J849" s="83"/>
      <c r="K849" s="47"/>
      <c r="L849" s="82"/>
      <c r="M849" s="83"/>
    </row>
    <row r="850" spans="1:13" x14ac:dyDescent="0.4">
      <c r="A850" s="386" t="s">
        <v>186</v>
      </c>
      <c r="B850" s="387"/>
      <c r="C850" s="387"/>
      <c r="D850" s="387"/>
      <c r="E850" s="387"/>
      <c r="F850" s="387"/>
      <c r="G850" s="387"/>
      <c r="H850" s="387"/>
      <c r="I850" s="387"/>
      <c r="J850" s="388"/>
      <c r="K850" s="156"/>
      <c r="L850" s="32" t="s">
        <v>71</v>
      </c>
      <c r="M850" s="33" t="s">
        <v>81</v>
      </c>
    </row>
    <row r="851" spans="1:13" x14ac:dyDescent="0.4">
      <c r="A851" s="154">
        <f>G830</f>
        <v>183</v>
      </c>
      <c r="B851" s="397"/>
      <c r="C851" s="397"/>
      <c r="D851" s="397"/>
      <c r="E851" s="397"/>
      <c r="F851" s="397"/>
      <c r="G851" s="397"/>
      <c r="H851" s="397"/>
      <c r="I851" s="397"/>
      <c r="J851" s="398"/>
      <c r="K851" s="47"/>
      <c r="L851" s="35"/>
      <c r="M851" s="36"/>
    </row>
    <row r="852" spans="1:13" x14ac:dyDescent="0.4">
      <c r="A852" s="154">
        <f t="shared" ref="A852:A868" si="94">G831</f>
        <v>184</v>
      </c>
      <c r="B852" s="397"/>
      <c r="C852" s="397"/>
      <c r="D852" s="397"/>
      <c r="E852" s="397"/>
      <c r="F852" s="397"/>
      <c r="G852" s="397"/>
      <c r="H852" s="397"/>
      <c r="I852" s="397"/>
      <c r="J852" s="398"/>
      <c r="K852" s="47"/>
      <c r="L852" s="35"/>
      <c r="M852" s="36"/>
    </row>
    <row r="853" spans="1:13" x14ac:dyDescent="0.4">
      <c r="A853" s="154">
        <f t="shared" si="94"/>
        <v>185</v>
      </c>
      <c r="B853" s="397"/>
      <c r="C853" s="397"/>
      <c r="D853" s="397"/>
      <c r="E853" s="397"/>
      <c r="F853" s="397"/>
      <c r="G853" s="397"/>
      <c r="H853" s="397"/>
      <c r="I853" s="397"/>
      <c r="J853" s="398"/>
      <c r="K853" s="47"/>
      <c r="L853" s="35"/>
      <c r="M853" s="36"/>
    </row>
    <row r="854" spans="1:13" x14ac:dyDescent="0.4">
      <c r="A854" s="154">
        <f t="shared" si="94"/>
        <v>186</v>
      </c>
      <c r="B854" s="397"/>
      <c r="C854" s="397"/>
      <c r="D854" s="397"/>
      <c r="E854" s="397"/>
      <c r="F854" s="397"/>
      <c r="G854" s="397"/>
      <c r="H854" s="397"/>
      <c r="I854" s="397"/>
      <c r="J854" s="398"/>
      <c r="K854" s="47"/>
      <c r="L854" s="35"/>
      <c r="M854" s="36"/>
    </row>
    <row r="855" spans="1:13" x14ac:dyDescent="0.4">
      <c r="A855" s="154">
        <f t="shared" si="94"/>
        <v>187</v>
      </c>
      <c r="B855" s="397"/>
      <c r="C855" s="397"/>
      <c r="D855" s="397"/>
      <c r="E855" s="397"/>
      <c r="F855" s="397"/>
      <c r="G855" s="397"/>
      <c r="H855" s="397"/>
      <c r="I855" s="397"/>
      <c r="J855" s="398"/>
      <c r="K855" s="47"/>
      <c r="L855" s="35"/>
      <c r="M855" s="36"/>
    </row>
    <row r="856" spans="1:13" x14ac:dyDescent="0.4">
      <c r="A856" s="154">
        <f t="shared" si="94"/>
        <v>188</v>
      </c>
      <c r="B856" s="397"/>
      <c r="C856" s="397"/>
      <c r="D856" s="397"/>
      <c r="E856" s="397"/>
      <c r="F856" s="397"/>
      <c r="G856" s="397"/>
      <c r="H856" s="397"/>
      <c r="I856" s="397"/>
      <c r="J856" s="398"/>
      <c r="K856" s="47"/>
      <c r="L856" s="35"/>
      <c r="M856" s="36"/>
    </row>
    <row r="857" spans="1:13" x14ac:dyDescent="0.4">
      <c r="A857" s="154">
        <f t="shared" si="94"/>
        <v>189</v>
      </c>
      <c r="B857" s="397"/>
      <c r="C857" s="397"/>
      <c r="D857" s="397"/>
      <c r="E857" s="397"/>
      <c r="F857" s="397"/>
      <c r="G857" s="397"/>
      <c r="H857" s="397"/>
      <c r="I857" s="397"/>
      <c r="J857" s="398"/>
      <c r="K857" s="47"/>
      <c r="L857" s="35"/>
      <c r="M857" s="36"/>
    </row>
    <row r="858" spans="1:13" x14ac:dyDescent="0.4">
      <c r="A858" s="154">
        <f t="shared" si="94"/>
        <v>190</v>
      </c>
      <c r="B858" s="397"/>
      <c r="C858" s="397"/>
      <c r="D858" s="397"/>
      <c r="E858" s="397"/>
      <c r="F858" s="397"/>
      <c r="G858" s="397"/>
      <c r="H858" s="397"/>
      <c r="I858" s="397"/>
      <c r="J858" s="398"/>
      <c r="K858" s="47"/>
      <c r="L858" s="35"/>
      <c r="M858" s="36"/>
    </row>
    <row r="859" spans="1:13" x14ac:dyDescent="0.4">
      <c r="A859" s="154">
        <f t="shared" si="94"/>
        <v>191</v>
      </c>
      <c r="B859" s="397"/>
      <c r="C859" s="397"/>
      <c r="D859" s="397"/>
      <c r="E859" s="397"/>
      <c r="F859" s="397"/>
      <c r="G859" s="397"/>
      <c r="H859" s="397"/>
      <c r="I859" s="397"/>
      <c r="J859" s="398"/>
      <c r="K859" s="47"/>
      <c r="L859" s="35"/>
      <c r="M859" s="36"/>
    </row>
    <row r="860" spans="1:13" x14ac:dyDescent="0.4">
      <c r="A860" s="154">
        <f t="shared" si="94"/>
        <v>192</v>
      </c>
      <c r="B860" s="397"/>
      <c r="C860" s="397"/>
      <c r="D860" s="397"/>
      <c r="E860" s="397"/>
      <c r="F860" s="397"/>
      <c r="G860" s="397"/>
      <c r="H860" s="397"/>
      <c r="I860" s="397"/>
      <c r="J860" s="398"/>
      <c r="K860" s="47"/>
      <c r="L860" s="35"/>
      <c r="M860" s="36"/>
    </row>
    <row r="861" spans="1:13" x14ac:dyDescent="0.4">
      <c r="A861" s="154">
        <f t="shared" si="94"/>
        <v>193</v>
      </c>
      <c r="B861" s="397"/>
      <c r="C861" s="397"/>
      <c r="D861" s="397"/>
      <c r="E861" s="397"/>
      <c r="F861" s="397"/>
      <c r="G861" s="397"/>
      <c r="H861" s="397"/>
      <c r="I861" s="397"/>
      <c r="J861" s="398"/>
      <c r="K861" s="47"/>
      <c r="L861" s="35"/>
      <c r="M861" s="36"/>
    </row>
    <row r="862" spans="1:13" x14ac:dyDescent="0.4">
      <c r="A862" s="154">
        <f t="shared" si="94"/>
        <v>194</v>
      </c>
      <c r="B862" s="397"/>
      <c r="C862" s="397"/>
      <c r="D862" s="397"/>
      <c r="E862" s="397"/>
      <c r="F862" s="397"/>
      <c r="G862" s="397"/>
      <c r="H862" s="397"/>
      <c r="I862" s="397"/>
      <c r="J862" s="398"/>
      <c r="K862" s="47"/>
      <c r="L862" s="35"/>
      <c r="M862" s="36"/>
    </row>
    <row r="863" spans="1:13" x14ac:dyDescent="0.4">
      <c r="A863" s="154">
        <f t="shared" si="94"/>
        <v>195</v>
      </c>
      <c r="B863" s="397"/>
      <c r="C863" s="397"/>
      <c r="D863" s="397"/>
      <c r="E863" s="397"/>
      <c r="F863" s="397"/>
      <c r="G863" s="397"/>
      <c r="H863" s="397"/>
      <c r="I863" s="397"/>
      <c r="J863" s="398"/>
      <c r="K863" s="47"/>
      <c r="L863" s="35"/>
      <c r="M863" s="36"/>
    </row>
    <row r="864" spans="1:13" x14ac:dyDescent="0.4">
      <c r="A864" s="154">
        <f t="shared" si="94"/>
        <v>196</v>
      </c>
      <c r="B864" s="397"/>
      <c r="C864" s="397"/>
      <c r="D864" s="397"/>
      <c r="E864" s="397"/>
      <c r="F864" s="397"/>
      <c r="G864" s="397"/>
      <c r="H864" s="397"/>
      <c r="I864" s="397"/>
      <c r="J864" s="398"/>
      <c r="K864" s="47"/>
      <c r="L864" s="35"/>
      <c r="M864" s="36"/>
    </row>
    <row r="865" spans="1:13" x14ac:dyDescent="0.4">
      <c r="A865" s="154">
        <f t="shared" si="94"/>
        <v>197</v>
      </c>
      <c r="B865" s="397"/>
      <c r="C865" s="397"/>
      <c r="D865" s="397"/>
      <c r="E865" s="397"/>
      <c r="F865" s="397"/>
      <c r="G865" s="397"/>
      <c r="H865" s="397"/>
      <c r="I865" s="397"/>
      <c r="J865" s="398"/>
      <c r="K865" s="47"/>
      <c r="L865" s="35"/>
      <c r="M865" s="36"/>
    </row>
    <row r="866" spans="1:13" x14ac:dyDescent="0.4">
      <c r="A866" s="154">
        <f t="shared" si="94"/>
        <v>198</v>
      </c>
      <c r="B866" s="397"/>
      <c r="C866" s="397"/>
      <c r="D866" s="397"/>
      <c r="E866" s="397"/>
      <c r="F866" s="397"/>
      <c r="G866" s="397"/>
      <c r="H866" s="397"/>
      <c r="I866" s="397"/>
      <c r="J866" s="398"/>
      <c r="K866" s="47"/>
      <c r="L866" s="35"/>
      <c r="M866" s="36"/>
    </row>
    <row r="867" spans="1:13" x14ac:dyDescent="0.4">
      <c r="A867" s="154">
        <f t="shared" si="94"/>
        <v>199</v>
      </c>
      <c r="B867" s="397"/>
      <c r="C867" s="397"/>
      <c r="D867" s="397"/>
      <c r="E867" s="397"/>
      <c r="F867" s="397"/>
      <c r="G867" s="397"/>
      <c r="H867" s="397"/>
      <c r="I867" s="397"/>
      <c r="J867" s="398"/>
      <c r="K867" s="47"/>
      <c r="L867" s="35"/>
      <c r="M867" s="36"/>
    </row>
    <row r="868" spans="1:13" ht="13.2" thickBot="1" x14ac:dyDescent="0.45">
      <c r="A868" s="155">
        <f t="shared" si="94"/>
        <v>200</v>
      </c>
      <c r="B868" s="418"/>
      <c r="C868" s="418"/>
      <c r="D868" s="418"/>
      <c r="E868" s="418"/>
      <c r="F868" s="418"/>
      <c r="G868" s="418"/>
      <c r="H868" s="418"/>
      <c r="I868" s="418"/>
      <c r="J868" s="419"/>
      <c r="K868" s="47"/>
      <c r="L868" s="44"/>
      <c r="M868" s="46"/>
    </row>
    <row r="869" spans="1:13" ht="6" customHeight="1" thickBot="1" x14ac:dyDescent="0.45">
      <c r="A869" s="47"/>
      <c r="B869" s="41"/>
      <c r="C869" s="29"/>
      <c r="D869" s="41"/>
      <c r="E869" s="29"/>
      <c r="F869" s="9"/>
      <c r="G869" s="97"/>
      <c r="H869" s="62"/>
      <c r="I869" s="82"/>
      <c r="J869" s="83"/>
      <c r="K869" s="47"/>
      <c r="L869" s="82"/>
      <c r="M869" s="83"/>
    </row>
    <row r="870" spans="1:13" ht="19.95" customHeight="1" x14ac:dyDescent="0.4">
      <c r="A870" s="420">
        <v>7.2</v>
      </c>
      <c r="B870" s="423" t="s">
        <v>822</v>
      </c>
      <c r="C870" s="436" t="s">
        <v>34</v>
      </c>
      <c r="D870" s="437" t="s">
        <v>594</v>
      </c>
      <c r="E870" s="424">
        <f>I890</f>
        <v>30</v>
      </c>
      <c r="F870" s="461"/>
      <c r="G870" s="153">
        <v>201</v>
      </c>
      <c r="H870" s="4" t="s">
        <v>894</v>
      </c>
      <c r="I870" s="70">
        <v>1</v>
      </c>
      <c r="J870" s="71">
        <f>I870*9%/90</f>
        <v>1E-3</v>
      </c>
      <c r="K870" s="156" t="str">
        <f t="shared" si="91"/>
        <v/>
      </c>
      <c r="L870" s="91">
        <v>1</v>
      </c>
      <c r="M870" s="71">
        <f>L870*9%/90</f>
        <v>1E-3</v>
      </c>
    </row>
    <row r="871" spans="1:13" ht="21" customHeight="1" x14ac:dyDescent="0.4">
      <c r="A871" s="421"/>
      <c r="B871" s="412"/>
      <c r="C871" s="401"/>
      <c r="D871" s="400"/>
      <c r="E871" s="425"/>
      <c r="F871" s="461"/>
      <c r="G871" s="154">
        <v>202</v>
      </c>
      <c r="H871" s="143" t="s">
        <v>481</v>
      </c>
      <c r="I871" s="66">
        <v>1</v>
      </c>
      <c r="J871" s="1">
        <f>I871*9%/90</f>
        <v>1E-3</v>
      </c>
      <c r="K871" s="156" t="str">
        <f t="shared" si="91"/>
        <v/>
      </c>
      <c r="L871" s="39">
        <v>1</v>
      </c>
      <c r="M871" s="1">
        <f>L871*9%/90</f>
        <v>1E-3</v>
      </c>
    </row>
    <row r="872" spans="1:13" ht="22.2" customHeight="1" x14ac:dyDescent="0.4">
      <c r="A872" s="421"/>
      <c r="B872" s="412"/>
      <c r="C872" s="401"/>
      <c r="D872" s="400"/>
      <c r="E872" s="425"/>
      <c r="F872" s="461"/>
      <c r="G872" s="154">
        <v>203</v>
      </c>
      <c r="H872" s="65" t="s">
        <v>598</v>
      </c>
      <c r="I872" s="66">
        <v>1</v>
      </c>
      <c r="J872" s="1">
        <f t="shared" ref="J872:J889" si="95">I872*9%/90</f>
        <v>1E-3</v>
      </c>
      <c r="K872" s="156" t="str">
        <f t="shared" si="91"/>
        <v/>
      </c>
      <c r="L872" s="39">
        <v>1</v>
      </c>
      <c r="M872" s="1">
        <f t="shared" ref="M872:M889" si="96">L872*9%/90</f>
        <v>1E-3</v>
      </c>
    </row>
    <row r="873" spans="1:13" ht="21" customHeight="1" x14ac:dyDescent="0.4">
      <c r="A873" s="421"/>
      <c r="B873" s="412"/>
      <c r="C873" s="401" t="s">
        <v>211</v>
      </c>
      <c r="D873" s="400" t="s">
        <v>975</v>
      </c>
      <c r="E873" s="425"/>
      <c r="F873" s="461"/>
      <c r="G873" s="154">
        <v>204</v>
      </c>
      <c r="H873" s="65" t="s">
        <v>470</v>
      </c>
      <c r="I873" s="66">
        <v>1</v>
      </c>
      <c r="J873" s="1">
        <f t="shared" si="95"/>
        <v>1E-3</v>
      </c>
      <c r="K873" s="156" t="str">
        <f t="shared" si="91"/>
        <v/>
      </c>
      <c r="L873" s="39">
        <v>1</v>
      </c>
      <c r="M873" s="1">
        <f t="shared" si="96"/>
        <v>1E-3</v>
      </c>
    </row>
    <row r="874" spans="1:13" ht="19.95" customHeight="1" x14ac:dyDescent="0.4">
      <c r="A874" s="421"/>
      <c r="B874" s="412"/>
      <c r="C874" s="401"/>
      <c r="D874" s="400"/>
      <c r="E874" s="425"/>
      <c r="F874" s="461"/>
      <c r="G874" s="154">
        <v>205</v>
      </c>
      <c r="H874" s="65" t="s">
        <v>374</v>
      </c>
      <c r="I874" s="66">
        <v>1</v>
      </c>
      <c r="J874" s="1">
        <f t="shared" si="95"/>
        <v>1E-3</v>
      </c>
      <c r="K874" s="156" t="str">
        <f t="shared" si="91"/>
        <v/>
      </c>
      <c r="L874" s="39">
        <v>1</v>
      </c>
      <c r="M874" s="1">
        <f t="shared" si="96"/>
        <v>1E-3</v>
      </c>
    </row>
    <row r="875" spans="1:13" ht="18.600000000000001" customHeight="1" x14ac:dyDescent="0.4">
      <c r="A875" s="421"/>
      <c r="B875" s="412"/>
      <c r="C875" s="401"/>
      <c r="D875" s="400"/>
      <c r="E875" s="425"/>
      <c r="F875" s="461"/>
      <c r="G875" s="154">
        <v>206</v>
      </c>
      <c r="H875" s="65" t="s">
        <v>276</v>
      </c>
      <c r="I875" s="66">
        <v>1</v>
      </c>
      <c r="J875" s="1">
        <f t="shared" si="95"/>
        <v>1E-3</v>
      </c>
      <c r="K875" s="156" t="str">
        <f t="shared" si="91"/>
        <v/>
      </c>
      <c r="L875" s="39">
        <v>1</v>
      </c>
      <c r="M875" s="1">
        <f t="shared" si="96"/>
        <v>1E-3</v>
      </c>
    </row>
    <row r="876" spans="1:13" ht="12.6" customHeight="1" x14ac:dyDescent="0.4">
      <c r="A876" s="421"/>
      <c r="B876" s="412"/>
      <c r="C876" s="401" t="s">
        <v>335</v>
      </c>
      <c r="D876" s="400" t="s">
        <v>601</v>
      </c>
      <c r="E876" s="425"/>
      <c r="F876" s="461"/>
      <c r="G876" s="154">
        <v>207</v>
      </c>
      <c r="H876" s="65" t="s">
        <v>482</v>
      </c>
      <c r="I876" s="66">
        <v>2</v>
      </c>
      <c r="J876" s="1">
        <f t="shared" si="95"/>
        <v>2E-3</v>
      </c>
      <c r="K876" s="156" t="str">
        <f t="shared" si="91"/>
        <v/>
      </c>
      <c r="L876" s="39">
        <v>2</v>
      </c>
      <c r="M876" s="1">
        <f t="shared" si="96"/>
        <v>2E-3</v>
      </c>
    </row>
    <row r="877" spans="1:13" ht="26.4" customHeight="1" x14ac:dyDescent="0.4">
      <c r="A877" s="421"/>
      <c r="B877" s="412"/>
      <c r="C877" s="401"/>
      <c r="D877" s="400"/>
      <c r="E877" s="425"/>
      <c r="F877" s="461"/>
      <c r="G877" s="154">
        <v>208</v>
      </c>
      <c r="H877" s="65" t="s">
        <v>1024</v>
      </c>
      <c r="I877" s="66">
        <v>2</v>
      </c>
      <c r="J877" s="1">
        <f t="shared" si="95"/>
        <v>2E-3</v>
      </c>
      <c r="K877" s="156" t="str">
        <f t="shared" si="91"/>
        <v/>
      </c>
      <c r="L877" s="39">
        <v>2</v>
      </c>
      <c r="M877" s="1">
        <f t="shared" si="96"/>
        <v>2E-3</v>
      </c>
    </row>
    <row r="878" spans="1:13" ht="15.6" customHeight="1" x14ac:dyDescent="0.4">
      <c r="A878" s="421"/>
      <c r="B878" s="412"/>
      <c r="C878" s="401"/>
      <c r="D878" s="400"/>
      <c r="E878" s="425"/>
      <c r="F878" s="461"/>
      <c r="G878" s="154">
        <v>209</v>
      </c>
      <c r="H878" s="65" t="s">
        <v>599</v>
      </c>
      <c r="I878" s="66">
        <v>1</v>
      </c>
      <c r="J878" s="1">
        <f t="shared" si="95"/>
        <v>1E-3</v>
      </c>
      <c r="K878" s="156" t="str">
        <f t="shared" si="91"/>
        <v/>
      </c>
      <c r="L878" s="39">
        <v>1</v>
      </c>
      <c r="M878" s="1">
        <f t="shared" si="96"/>
        <v>1E-3</v>
      </c>
    </row>
    <row r="879" spans="1:13" ht="15.6" customHeight="1" x14ac:dyDescent="0.4">
      <c r="A879" s="421"/>
      <c r="B879" s="412"/>
      <c r="C879" s="401"/>
      <c r="D879" s="400"/>
      <c r="E879" s="425"/>
      <c r="F879" s="461"/>
      <c r="G879" s="154">
        <v>210</v>
      </c>
      <c r="H879" s="65" t="s">
        <v>494</v>
      </c>
      <c r="I879" s="66">
        <v>3</v>
      </c>
      <c r="J879" s="1">
        <f t="shared" si="95"/>
        <v>3.0000000000000001E-3</v>
      </c>
      <c r="K879" s="156" t="str">
        <f t="shared" si="91"/>
        <v/>
      </c>
      <c r="L879" s="39">
        <v>3</v>
      </c>
      <c r="M879" s="1">
        <f t="shared" si="96"/>
        <v>3.0000000000000001E-3</v>
      </c>
    </row>
    <row r="880" spans="1:13" ht="15.6" customHeight="1" x14ac:dyDescent="0.4">
      <c r="A880" s="421"/>
      <c r="B880" s="412"/>
      <c r="C880" s="401"/>
      <c r="D880" s="400"/>
      <c r="E880" s="425"/>
      <c r="F880" s="461"/>
      <c r="G880" s="154">
        <v>211</v>
      </c>
      <c r="H880" s="65" t="s">
        <v>375</v>
      </c>
      <c r="I880" s="66">
        <v>2</v>
      </c>
      <c r="J880" s="1">
        <f t="shared" si="95"/>
        <v>2E-3</v>
      </c>
      <c r="K880" s="156" t="str">
        <f t="shared" si="91"/>
        <v/>
      </c>
      <c r="L880" s="39">
        <v>2</v>
      </c>
      <c r="M880" s="1">
        <f t="shared" si="96"/>
        <v>2E-3</v>
      </c>
    </row>
    <row r="881" spans="1:13" ht="63" x14ac:dyDescent="0.4">
      <c r="A881" s="421"/>
      <c r="B881" s="412"/>
      <c r="C881" s="157" t="s">
        <v>256</v>
      </c>
      <c r="D881" s="150" t="s">
        <v>346</v>
      </c>
      <c r="E881" s="425"/>
      <c r="F881" s="6"/>
      <c r="G881" s="154">
        <v>212</v>
      </c>
      <c r="H881" s="65" t="s">
        <v>347</v>
      </c>
      <c r="I881" s="66">
        <v>2</v>
      </c>
      <c r="J881" s="1">
        <f t="shared" si="95"/>
        <v>2E-3</v>
      </c>
      <c r="K881" s="156" t="str">
        <f t="shared" si="91"/>
        <v/>
      </c>
      <c r="L881" s="39">
        <v>2</v>
      </c>
      <c r="M881" s="1">
        <f t="shared" si="96"/>
        <v>2E-3</v>
      </c>
    </row>
    <row r="882" spans="1:13" ht="43.2" customHeight="1" x14ac:dyDescent="0.4">
      <c r="A882" s="421"/>
      <c r="B882" s="412"/>
      <c r="C882" s="401" t="s">
        <v>212</v>
      </c>
      <c r="D882" s="400" t="s">
        <v>593</v>
      </c>
      <c r="E882" s="425"/>
      <c r="F882" s="399"/>
      <c r="G882" s="154">
        <v>213</v>
      </c>
      <c r="H882" s="65" t="s">
        <v>426</v>
      </c>
      <c r="I882" s="66">
        <v>1</v>
      </c>
      <c r="J882" s="1">
        <f t="shared" si="95"/>
        <v>1E-3</v>
      </c>
      <c r="K882" s="156" t="str">
        <f t="shared" si="91"/>
        <v/>
      </c>
      <c r="L882" s="39">
        <v>1</v>
      </c>
      <c r="M882" s="1">
        <f t="shared" si="96"/>
        <v>1E-3</v>
      </c>
    </row>
    <row r="883" spans="1:13" ht="58.95" customHeight="1" x14ac:dyDescent="0.4">
      <c r="A883" s="421"/>
      <c r="B883" s="412"/>
      <c r="C883" s="401"/>
      <c r="D883" s="400"/>
      <c r="E883" s="425"/>
      <c r="F883" s="399"/>
      <c r="G883" s="154">
        <v>214</v>
      </c>
      <c r="H883" s="65" t="s">
        <v>348</v>
      </c>
      <c r="I883" s="66">
        <v>2</v>
      </c>
      <c r="J883" s="1">
        <f t="shared" si="95"/>
        <v>2E-3</v>
      </c>
      <c r="K883" s="156" t="str">
        <f t="shared" si="91"/>
        <v/>
      </c>
      <c r="L883" s="39">
        <v>2</v>
      </c>
      <c r="M883" s="1">
        <f t="shared" si="96"/>
        <v>2E-3</v>
      </c>
    </row>
    <row r="884" spans="1:13" ht="31.95" customHeight="1" x14ac:dyDescent="0.4">
      <c r="A884" s="421"/>
      <c r="B884" s="412"/>
      <c r="C884" s="401" t="s">
        <v>257</v>
      </c>
      <c r="D884" s="400" t="s">
        <v>412</v>
      </c>
      <c r="E884" s="425"/>
      <c r="F884" s="461"/>
      <c r="G884" s="154">
        <v>215</v>
      </c>
      <c r="H884" s="65" t="s">
        <v>872</v>
      </c>
      <c r="I884" s="66">
        <v>1</v>
      </c>
      <c r="J884" s="1">
        <f t="shared" si="95"/>
        <v>1E-3</v>
      </c>
      <c r="K884" s="156" t="str">
        <f t="shared" si="91"/>
        <v/>
      </c>
      <c r="L884" s="39">
        <v>1</v>
      </c>
      <c r="M884" s="1">
        <f t="shared" si="96"/>
        <v>1E-3</v>
      </c>
    </row>
    <row r="885" spans="1:13" ht="29.4" customHeight="1" x14ac:dyDescent="0.4">
      <c r="A885" s="421"/>
      <c r="B885" s="412"/>
      <c r="C885" s="401"/>
      <c r="D885" s="400"/>
      <c r="E885" s="425"/>
      <c r="F885" s="461"/>
      <c r="G885" s="154">
        <v>216</v>
      </c>
      <c r="H885" s="65" t="s">
        <v>471</v>
      </c>
      <c r="I885" s="66">
        <v>1</v>
      </c>
      <c r="J885" s="1">
        <f t="shared" si="95"/>
        <v>1E-3</v>
      </c>
      <c r="K885" s="156" t="str">
        <f t="shared" si="91"/>
        <v/>
      </c>
      <c r="L885" s="39">
        <v>1</v>
      </c>
      <c r="M885" s="1">
        <f t="shared" si="96"/>
        <v>1E-3</v>
      </c>
    </row>
    <row r="886" spans="1:13" ht="25.2" customHeight="1" x14ac:dyDescent="0.4">
      <c r="A886" s="421"/>
      <c r="B886" s="412"/>
      <c r="C886" s="401" t="s">
        <v>336</v>
      </c>
      <c r="D886" s="400" t="s">
        <v>376</v>
      </c>
      <c r="E886" s="425"/>
      <c r="F886" s="399"/>
      <c r="G886" s="154">
        <v>217</v>
      </c>
      <c r="H886" s="65" t="s">
        <v>399</v>
      </c>
      <c r="I886" s="66">
        <v>1</v>
      </c>
      <c r="J886" s="1">
        <f t="shared" si="95"/>
        <v>1E-3</v>
      </c>
      <c r="K886" s="156" t="str">
        <f t="shared" si="91"/>
        <v/>
      </c>
      <c r="L886" s="39">
        <v>1</v>
      </c>
      <c r="M886" s="1">
        <f t="shared" si="96"/>
        <v>1E-3</v>
      </c>
    </row>
    <row r="887" spans="1:13" ht="15.6" customHeight="1" x14ac:dyDescent="0.4">
      <c r="A887" s="421"/>
      <c r="B887" s="412"/>
      <c r="C887" s="401"/>
      <c r="D887" s="400"/>
      <c r="E887" s="425"/>
      <c r="F887" s="399"/>
      <c r="G887" s="154">
        <v>218</v>
      </c>
      <c r="H887" s="65" t="s">
        <v>298</v>
      </c>
      <c r="I887" s="66">
        <v>3</v>
      </c>
      <c r="J887" s="1">
        <f t="shared" si="95"/>
        <v>3.0000000000000001E-3</v>
      </c>
      <c r="K887" s="156" t="str">
        <f t="shared" si="91"/>
        <v/>
      </c>
      <c r="L887" s="39">
        <v>3</v>
      </c>
      <c r="M887" s="1">
        <f t="shared" si="96"/>
        <v>3.0000000000000001E-3</v>
      </c>
    </row>
    <row r="888" spans="1:13" ht="25.2" x14ac:dyDescent="0.4">
      <c r="A888" s="421"/>
      <c r="B888" s="412"/>
      <c r="C888" s="401"/>
      <c r="D888" s="400"/>
      <c r="E888" s="425"/>
      <c r="F888" s="399"/>
      <c r="G888" s="154">
        <v>219</v>
      </c>
      <c r="H888" s="65" t="s">
        <v>377</v>
      </c>
      <c r="I888" s="66">
        <v>1</v>
      </c>
      <c r="J888" s="1">
        <f t="shared" si="95"/>
        <v>1E-3</v>
      </c>
      <c r="K888" s="156" t="str">
        <f t="shared" si="91"/>
        <v/>
      </c>
      <c r="L888" s="39">
        <v>1</v>
      </c>
      <c r="M888" s="1">
        <f t="shared" si="96"/>
        <v>1E-3</v>
      </c>
    </row>
    <row r="889" spans="1:13" ht="15.6" customHeight="1" x14ac:dyDescent="0.4">
      <c r="A889" s="421"/>
      <c r="B889" s="412"/>
      <c r="C889" s="401"/>
      <c r="D889" s="400"/>
      <c r="E889" s="425"/>
      <c r="F889" s="399"/>
      <c r="G889" s="154">
        <v>220</v>
      </c>
      <c r="H889" s="65" t="s">
        <v>349</v>
      </c>
      <c r="I889" s="66">
        <v>2</v>
      </c>
      <c r="J889" s="1">
        <f t="shared" si="95"/>
        <v>2E-3</v>
      </c>
      <c r="K889" s="156" t="str">
        <f t="shared" si="91"/>
        <v/>
      </c>
      <c r="L889" s="39">
        <v>2</v>
      </c>
      <c r="M889" s="1">
        <f t="shared" si="96"/>
        <v>2E-3</v>
      </c>
    </row>
    <row r="890" spans="1:13" ht="16.2" customHeight="1" thickBot="1" x14ac:dyDescent="0.45">
      <c r="A890" s="422"/>
      <c r="B890" s="413"/>
      <c r="C890" s="402"/>
      <c r="D890" s="403"/>
      <c r="E890" s="426"/>
      <c r="F890" s="6"/>
      <c r="G890" s="395" t="s">
        <v>4</v>
      </c>
      <c r="H890" s="396"/>
      <c r="I890" s="67">
        <f>SUM(I870:I889)</f>
        <v>30</v>
      </c>
      <c r="J890" s="2">
        <f>SUM(J870:J889)</f>
        <v>3.0000000000000006E-2</v>
      </c>
      <c r="K890" s="156" t="str">
        <f t="shared" si="91"/>
        <v/>
      </c>
      <c r="L890" s="3">
        <f>SUM(L870:L889)</f>
        <v>30</v>
      </c>
      <c r="M890" s="2">
        <f>SUM(M870:M889)</f>
        <v>3.0000000000000006E-2</v>
      </c>
    </row>
    <row r="891" spans="1:13" ht="6" customHeight="1" thickBot="1" x14ac:dyDescent="0.45">
      <c r="A891" s="47"/>
      <c r="B891" s="41"/>
      <c r="C891" s="47"/>
      <c r="D891" s="62"/>
      <c r="E891" s="47"/>
      <c r="G891" s="81"/>
      <c r="H891" s="81"/>
      <c r="I891" s="88"/>
      <c r="J891" s="89"/>
      <c r="K891" s="47"/>
      <c r="L891" s="92"/>
      <c r="M891" s="99"/>
    </row>
    <row r="892" spans="1:13" x14ac:dyDescent="0.4">
      <c r="A892" s="386" t="s">
        <v>186</v>
      </c>
      <c r="B892" s="387"/>
      <c r="C892" s="387"/>
      <c r="D892" s="387"/>
      <c r="E892" s="387"/>
      <c r="F892" s="387"/>
      <c r="G892" s="387"/>
      <c r="H892" s="387"/>
      <c r="I892" s="387"/>
      <c r="J892" s="388"/>
      <c r="K892" s="156"/>
      <c r="L892" s="32" t="s">
        <v>71</v>
      </c>
      <c r="M892" s="33" t="s">
        <v>81</v>
      </c>
    </row>
    <row r="893" spans="1:13" x14ac:dyDescent="0.4">
      <c r="A893" s="154">
        <f>G870</f>
        <v>201</v>
      </c>
      <c r="B893" s="397"/>
      <c r="C893" s="397"/>
      <c r="D893" s="397"/>
      <c r="E893" s="397"/>
      <c r="F893" s="397"/>
      <c r="G893" s="397"/>
      <c r="H893" s="397"/>
      <c r="I893" s="397"/>
      <c r="J893" s="398"/>
      <c r="K893" s="47"/>
      <c r="L893" s="35"/>
      <c r="M893" s="36"/>
    </row>
    <row r="894" spans="1:13" x14ac:dyDescent="0.4">
      <c r="A894" s="154">
        <f t="shared" ref="A894:A912" si="97">G871</f>
        <v>202</v>
      </c>
      <c r="B894" s="397"/>
      <c r="C894" s="397"/>
      <c r="D894" s="397"/>
      <c r="E894" s="397"/>
      <c r="F894" s="397"/>
      <c r="G894" s="397"/>
      <c r="H894" s="397"/>
      <c r="I894" s="397"/>
      <c r="J894" s="398"/>
      <c r="K894" s="47"/>
      <c r="L894" s="35"/>
      <c r="M894" s="36"/>
    </row>
    <row r="895" spans="1:13" x14ac:dyDescent="0.4">
      <c r="A895" s="154">
        <f t="shared" si="97"/>
        <v>203</v>
      </c>
      <c r="B895" s="397"/>
      <c r="C895" s="397"/>
      <c r="D895" s="397"/>
      <c r="E895" s="397"/>
      <c r="F895" s="397"/>
      <c r="G895" s="397"/>
      <c r="H895" s="397"/>
      <c r="I895" s="397"/>
      <c r="J895" s="398"/>
      <c r="K895" s="47"/>
      <c r="L895" s="35"/>
      <c r="M895" s="36"/>
    </row>
    <row r="896" spans="1:13" x14ac:dyDescent="0.4">
      <c r="A896" s="154">
        <f t="shared" si="97"/>
        <v>204</v>
      </c>
      <c r="B896" s="397"/>
      <c r="C896" s="397"/>
      <c r="D896" s="397"/>
      <c r="E896" s="397"/>
      <c r="F896" s="397"/>
      <c r="G896" s="397"/>
      <c r="H896" s="397"/>
      <c r="I896" s="397"/>
      <c r="J896" s="398"/>
      <c r="K896" s="47"/>
      <c r="L896" s="35"/>
      <c r="M896" s="36"/>
    </row>
    <row r="897" spans="1:13" x14ac:dyDescent="0.4">
      <c r="A897" s="63">
        <f t="shared" si="97"/>
        <v>205</v>
      </c>
      <c r="B897" s="397"/>
      <c r="C897" s="397"/>
      <c r="D897" s="397"/>
      <c r="E897" s="397"/>
      <c r="F897" s="397"/>
      <c r="G897" s="397"/>
      <c r="H897" s="397"/>
      <c r="I897" s="397"/>
      <c r="J897" s="398"/>
      <c r="K897" s="47"/>
      <c r="L897" s="35"/>
      <c r="M897" s="36"/>
    </row>
    <row r="898" spans="1:13" x14ac:dyDescent="0.4">
      <c r="A898" s="154">
        <f t="shared" si="97"/>
        <v>206</v>
      </c>
      <c r="B898" s="397"/>
      <c r="C898" s="397"/>
      <c r="D898" s="397"/>
      <c r="E898" s="397"/>
      <c r="F898" s="397"/>
      <c r="G898" s="397"/>
      <c r="H898" s="397"/>
      <c r="I898" s="397"/>
      <c r="J898" s="398"/>
      <c r="K898" s="47"/>
      <c r="L898" s="35"/>
      <c r="M898" s="36"/>
    </row>
    <row r="899" spans="1:13" x14ac:dyDescent="0.4">
      <c r="A899" s="154">
        <f t="shared" si="97"/>
        <v>207</v>
      </c>
      <c r="B899" s="397"/>
      <c r="C899" s="397"/>
      <c r="D899" s="397"/>
      <c r="E899" s="397"/>
      <c r="F899" s="397"/>
      <c r="G899" s="397"/>
      <c r="H899" s="397"/>
      <c r="I899" s="397"/>
      <c r="J899" s="398"/>
      <c r="K899" s="47"/>
      <c r="L899" s="35"/>
      <c r="M899" s="36"/>
    </row>
    <row r="900" spans="1:13" x14ac:dyDescent="0.4">
      <c r="A900" s="154">
        <f t="shared" si="97"/>
        <v>208</v>
      </c>
      <c r="B900" s="397"/>
      <c r="C900" s="397"/>
      <c r="D900" s="397"/>
      <c r="E900" s="397"/>
      <c r="F900" s="397"/>
      <c r="G900" s="397"/>
      <c r="H900" s="397"/>
      <c r="I900" s="397"/>
      <c r="J900" s="398"/>
      <c r="K900" s="47"/>
      <c r="L900" s="35"/>
      <c r="M900" s="36"/>
    </row>
    <row r="901" spans="1:13" x14ac:dyDescent="0.4">
      <c r="A901" s="154">
        <f t="shared" si="97"/>
        <v>209</v>
      </c>
      <c r="B901" s="397"/>
      <c r="C901" s="397"/>
      <c r="D901" s="397"/>
      <c r="E901" s="397"/>
      <c r="F901" s="397"/>
      <c r="G901" s="397"/>
      <c r="H901" s="397"/>
      <c r="I901" s="397"/>
      <c r="J901" s="398"/>
      <c r="K901" s="47"/>
      <c r="L901" s="35"/>
      <c r="M901" s="36"/>
    </row>
    <row r="902" spans="1:13" x14ac:dyDescent="0.4">
      <c r="A902" s="154">
        <f t="shared" si="97"/>
        <v>210</v>
      </c>
      <c r="B902" s="397"/>
      <c r="C902" s="397"/>
      <c r="D902" s="397"/>
      <c r="E902" s="397"/>
      <c r="F902" s="397"/>
      <c r="G902" s="397"/>
      <c r="H902" s="397"/>
      <c r="I902" s="397"/>
      <c r="J902" s="398"/>
      <c r="K902" s="47"/>
      <c r="L902" s="35"/>
      <c r="M902" s="36"/>
    </row>
    <row r="903" spans="1:13" x14ac:dyDescent="0.4">
      <c r="A903" s="154">
        <f t="shared" si="97"/>
        <v>211</v>
      </c>
      <c r="B903" s="397"/>
      <c r="C903" s="397"/>
      <c r="D903" s="397"/>
      <c r="E903" s="397"/>
      <c r="F903" s="397"/>
      <c r="G903" s="397"/>
      <c r="H903" s="397"/>
      <c r="I903" s="397"/>
      <c r="J903" s="398"/>
      <c r="K903" s="47"/>
      <c r="L903" s="35"/>
      <c r="M903" s="36"/>
    </row>
    <row r="904" spans="1:13" x14ac:dyDescent="0.4">
      <c r="A904" s="154">
        <f t="shared" si="97"/>
        <v>212</v>
      </c>
      <c r="B904" s="397"/>
      <c r="C904" s="397"/>
      <c r="D904" s="397"/>
      <c r="E904" s="397"/>
      <c r="F904" s="397"/>
      <c r="G904" s="397"/>
      <c r="H904" s="397"/>
      <c r="I904" s="397"/>
      <c r="J904" s="398"/>
      <c r="K904" s="47"/>
      <c r="L904" s="35"/>
      <c r="M904" s="36"/>
    </row>
    <row r="905" spans="1:13" x14ac:dyDescent="0.4">
      <c r="A905" s="154">
        <f t="shared" si="97"/>
        <v>213</v>
      </c>
      <c r="B905" s="397"/>
      <c r="C905" s="397"/>
      <c r="D905" s="397"/>
      <c r="E905" s="397"/>
      <c r="F905" s="397"/>
      <c r="G905" s="397"/>
      <c r="H905" s="397"/>
      <c r="I905" s="397"/>
      <c r="J905" s="398"/>
      <c r="K905" s="47"/>
      <c r="L905" s="35"/>
      <c r="M905" s="36"/>
    </row>
    <row r="906" spans="1:13" x14ac:dyDescent="0.4">
      <c r="A906" s="154">
        <f t="shared" si="97"/>
        <v>214</v>
      </c>
      <c r="B906" s="397"/>
      <c r="C906" s="397"/>
      <c r="D906" s="397"/>
      <c r="E906" s="397"/>
      <c r="F906" s="397"/>
      <c r="G906" s="397"/>
      <c r="H906" s="397"/>
      <c r="I906" s="397"/>
      <c r="J906" s="398"/>
      <c r="K906" s="47"/>
      <c r="L906" s="35"/>
      <c r="M906" s="36"/>
    </row>
    <row r="907" spans="1:13" x14ac:dyDescent="0.4">
      <c r="A907" s="154">
        <f t="shared" si="97"/>
        <v>215</v>
      </c>
      <c r="B907" s="397"/>
      <c r="C907" s="397"/>
      <c r="D907" s="397"/>
      <c r="E907" s="397"/>
      <c r="F907" s="397"/>
      <c r="G907" s="397"/>
      <c r="H907" s="397"/>
      <c r="I907" s="397"/>
      <c r="J907" s="398"/>
      <c r="K907" s="47"/>
      <c r="L907" s="35"/>
      <c r="M907" s="36"/>
    </row>
    <row r="908" spans="1:13" x14ac:dyDescent="0.4">
      <c r="A908" s="154">
        <f t="shared" si="97"/>
        <v>216</v>
      </c>
      <c r="B908" s="397"/>
      <c r="C908" s="397"/>
      <c r="D908" s="397"/>
      <c r="E908" s="397"/>
      <c r="F908" s="397"/>
      <c r="G908" s="397"/>
      <c r="H908" s="397"/>
      <c r="I908" s="397"/>
      <c r="J908" s="398"/>
      <c r="K908" s="47"/>
      <c r="L908" s="35"/>
      <c r="M908" s="36"/>
    </row>
    <row r="909" spans="1:13" x14ac:dyDescent="0.4">
      <c r="A909" s="154">
        <f t="shared" si="97"/>
        <v>217</v>
      </c>
      <c r="B909" s="397"/>
      <c r="C909" s="397"/>
      <c r="D909" s="397"/>
      <c r="E909" s="397"/>
      <c r="F909" s="397"/>
      <c r="G909" s="397"/>
      <c r="H909" s="397"/>
      <c r="I909" s="397"/>
      <c r="J909" s="398"/>
      <c r="K909" s="47"/>
      <c r="L909" s="35"/>
      <c r="M909" s="36"/>
    </row>
    <row r="910" spans="1:13" x14ac:dyDescent="0.4">
      <c r="A910" s="154">
        <f t="shared" si="97"/>
        <v>218</v>
      </c>
      <c r="B910" s="397"/>
      <c r="C910" s="397"/>
      <c r="D910" s="397"/>
      <c r="E910" s="397"/>
      <c r="F910" s="397"/>
      <c r="G910" s="397"/>
      <c r="H910" s="397"/>
      <c r="I910" s="397"/>
      <c r="J910" s="398"/>
      <c r="K910" s="47"/>
      <c r="L910" s="35"/>
      <c r="M910" s="36"/>
    </row>
    <row r="911" spans="1:13" x14ac:dyDescent="0.4">
      <c r="A911" s="154">
        <f t="shared" si="97"/>
        <v>219</v>
      </c>
      <c r="B911" s="397"/>
      <c r="C911" s="397"/>
      <c r="D911" s="397"/>
      <c r="E911" s="397"/>
      <c r="F911" s="397"/>
      <c r="G911" s="397"/>
      <c r="H911" s="397"/>
      <c r="I911" s="397"/>
      <c r="J911" s="398"/>
      <c r="K911" s="47"/>
      <c r="L911" s="35"/>
      <c r="M911" s="36"/>
    </row>
    <row r="912" spans="1:13" ht="13.2" thickBot="1" x14ac:dyDescent="0.45">
      <c r="A912" s="155">
        <f t="shared" si="97"/>
        <v>220</v>
      </c>
      <c r="B912" s="418"/>
      <c r="C912" s="418"/>
      <c r="D912" s="418"/>
      <c r="E912" s="418"/>
      <c r="F912" s="418"/>
      <c r="G912" s="418"/>
      <c r="H912" s="418"/>
      <c r="I912" s="418"/>
      <c r="J912" s="419"/>
      <c r="K912" s="47"/>
      <c r="L912" s="37"/>
      <c r="M912" s="38"/>
    </row>
    <row r="913" spans="1:13" ht="6" customHeight="1" thickBot="1" x14ac:dyDescent="0.45">
      <c r="K913" s="47"/>
    </row>
    <row r="914" spans="1:13" ht="12.6" customHeight="1" x14ac:dyDescent="0.4">
      <c r="A914" s="420">
        <v>7.3</v>
      </c>
      <c r="B914" s="423" t="s">
        <v>821</v>
      </c>
      <c r="C914" s="436" t="s">
        <v>35</v>
      </c>
      <c r="D914" s="437" t="s">
        <v>602</v>
      </c>
      <c r="E914" s="424">
        <f>I921</f>
        <v>14</v>
      </c>
      <c r="F914" s="399"/>
      <c r="G914" s="153">
        <v>221</v>
      </c>
      <c r="H914" s="4" t="s">
        <v>495</v>
      </c>
      <c r="I914" s="70">
        <v>2</v>
      </c>
      <c r="J914" s="71">
        <f>I914*9%/90</f>
        <v>2E-3</v>
      </c>
      <c r="K914" s="156" t="str">
        <f t="shared" ref="K914:K977" si="98">IF(AND(L914&gt;=0,L914&lt;=I914),"",IF(AND(L914&gt;I914),"*"))</f>
        <v/>
      </c>
      <c r="L914" s="91">
        <v>2</v>
      </c>
      <c r="M914" s="71">
        <f>L914*9%/90</f>
        <v>2E-3</v>
      </c>
    </row>
    <row r="915" spans="1:13" ht="15.6" customHeight="1" x14ac:dyDescent="0.4">
      <c r="A915" s="421"/>
      <c r="B915" s="412"/>
      <c r="C915" s="401"/>
      <c r="D915" s="400"/>
      <c r="E915" s="425"/>
      <c r="F915" s="399"/>
      <c r="G915" s="154">
        <v>222</v>
      </c>
      <c r="H915" s="65" t="s">
        <v>219</v>
      </c>
      <c r="I915" s="66">
        <v>2</v>
      </c>
      <c r="J915" s="1">
        <f>I915*9%/90</f>
        <v>2E-3</v>
      </c>
      <c r="K915" s="156" t="str">
        <f t="shared" si="98"/>
        <v/>
      </c>
      <c r="L915" s="39">
        <v>2</v>
      </c>
      <c r="M915" s="1">
        <f>L915*9%/90</f>
        <v>2E-3</v>
      </c>
    </row>
    <row r="916" spans="1:13" ht="37.799999999999997" x14ac:dyDescent="0.4">
      <c r="A916" s="421"/>
      <c r="B916" s="412"/>
      <c r="C916" s="157" t="s">
        <v>36</v>
      </c>
      <c r="D916" s="150" t="s">
        <v>496</v>
      </c>
      <c r="E916" s="425"/>
      <c r="F916" s="159"/>
      <c r="G916" s="154">
        <v>223</v>
      </c>
      <c r="H916" s="65" t="s">
        <v>378</v>
      </c>
      <c r="I916" s="66">
        <v>3</v>
      </c>
      <c r="J916" s="1">
        <f t="shared" ref="J916:J920" si="99">I916*9%/90</f>
        <v>3.0000000000000001E-3</v>
      </c>
      <c r="K916" s="156" t="str">
        <f t="shared" si="98"/>
        <v/>
      </c>
      <c r="L916" s="39">
        <v>3</v>
      </c>
      <c r="M916" s="1">
        <f t="shared" ref="M916:M920" si="100">L916*9%/90</f>
        <v>3.0000000000000001E-3</v>
      </c>
    </row>
    <row r="917" spans="1:13" ht="25.2" customHeight="1" x14ac:dyDescent="0.4">
      <c r="A917" s="421"/>
      <c r="B917" s="412"/>
      <c r="C917" s="401" t="s">
        <v>258</v>
      </c>
      <c r="D917" s="400" t="s">
        <v>604</v>
      </c>
      <c r="E917" s="425"/>
      <c r="F917" s="399"/>
      <c r="G917" s="154">
        <v>224</v>
      </c>
      <c r="H917" s="65" t="s">
        <v>350</v>
      </c>
      <c r="I917" s="66">
        <v>2</v>
      </c>
      <c r="J917" s="1">
        <f t="shared" si="99"/>
        <v>2E-3</v>
      </c>
      <c r="K917" s="156" t="str">
        <f t="shared" si="98"/>
        <v/>
      </c>
      <c r="L917" s="39">
        <v>2</v>
      </c>
      <c r="M917" s="1">
        <f t="shared" si="100"/>
        <v>2E-3</v>
      </c>
    </row>
    <row r="918" spans="1:13" ht="37.799999999999997" x14ac:dyDescent="0.4">
      <c r="A918" s="421"/>
      <c r="B918" s="412"/>
      <c r="C918" s="401"/>
      <c r="D918" s="400"/>
      <c r="E918" s="425"/>
      <c r="F918" s="399"/>
      <c r="G918" s="154">
        <v>225</v>
      </c>
      <c r="H918" s="65" t="s">
        <v>379</v>
      </c>
      <c r="I918" s="66">
        <v>1</v>
      </c>
      <c r="J918" s="1">
        <f t="shared" si="99"/>
        <v>1E-3</v>
      </c>
      <c r="K918" s="156" t="str">
        <f t="shared" si="98"/>
        <v/>
      </c>
      <c r="L918" s="39">
        <v>1</v>
      </c>
      <c r="M918" s="1">
        <f t="shared" si="100"/>
        <v>1E-3</v>
      </c>
    </row>
    <row r="919" spans="1:13" ht="25.2" x14ac:dyDescent="0.4">
      <c r="A919" s="421"/>
      <c r="B919" s="412"/>
      <c r="C919" s="401"/>
      <c r="D919" s="400"/>
      <c r="E919" s="425"/>
      <c r="F919" s="399"/>
      <c r="G919" s="154">
        <v>226</v>
      </c>
      <c r="H919" s="65" t="s">
        <v>419</v>
      </c>
      <c r="I919" s="66">
        <v>3</v>
      </c>
      <c r="J919" s="1">
        <f t="shared" si="99"/>
        <v>3.0000000000000001E-3</v>
      </c>
      <c r="K919" s="156" t="str">
        <f t="shared" si="98"/>
        <v/>
      </c>
      <c r="L919" s="39">
        <v>3</v>
      </c>
      <c r="M919" s="1">
        <f t="shared" si="100"/>
        <v>3.0000000000000001E-3</v>
      </c>
    </row>
    <row r="920" spans="1:13" ht="25.2" x14ac:dyDescent="0.4">
      <c r="A920" s="421"/>
      <c r="B920" s="412"/>
      <c r="C920" s="401"/>
      <c r="D920" s="400"/>
      <c r="E920" s="425"/>
      <c r="F920" s="399"/>
      <c r="G920" s="154">
        <v>227</v>
      </c>
      <c r="H920" s="65" t="s">
        <v>351</v>
      </c>
      <c r="I920" s="66">
        <v>1</v>
      </c>
      <c r="J920" s="1">
        <f t="shared" si="99"/>
        <v>1E-3</v>
      </c>
      <c r="K920" s="156" t="str">
        <f t="shared" si="98"/>
        <v/>
      </c>
      <c r="L920" s="39">
        <v>1</v>
      </c>
      <c r="M920" s="1">
        <f t="shared" si="100"/>
        <v>1E-3</v>
      </c>
    </row>
    <row r="921" spans="1:13" ht="16.2" customHeight="1" thickBot="1" x14ac:dyDescent="0.45">
      <c r="A921" s="422"/>
      <c r="B921" s="413"/>
      <c r="C921" s="402"/>
      <c r="D921" s="403"/>
      <c r="E921" s="426"/>
      <c r="F921" s="6"/>
      <c r="G921" s="395" t="s">
        <v>4</v>
      </c>
      <c r="H921" s="396"/>
      <c r="I921" s="67">
        <f>SUM(I914:I920)</f>
        <v>14</v>
      </c>
      <c r="J921" s="48">
        <f>SUM(J914:J920)</f>
        <v>1.4000000000000002E-2</v>
      </c>
      <c r="K921" s="156" t="str">
        <f t="shared" si="98"/>
        <v/>
      </c>
      <c r="L921" s="3">
        <f>SUM(L914:L920)</f>
        <v>14</v>
      </c>
      <c r="M921" s="48">
        <f>SUM(M914:M920)</f>
        <v>1.4000000000000002E-2</v>
      </c>
    </row>
    <row r="922" spans="1:13" ht="6" customHeight="1" thickBot="1" x14ac:dyDescent="0.45">
      <c r="A922" s="47"/>
      <c r="B922" s="41"/>
      <c r="C922" s="47"/>
      <c r="D922" s="62"/>
      <c r="E922" s="47"/>
      <c r="G922" s="81"/>
      <c r="H922" s="81"/>
      <c r="I922" s="88"/>
      <c r="J922" s="95"/>
      <c r="K922" s="47"/>
      <c r="L922" s="88"/>
      <c r="M922" s="95"/>
    </row>
    <row r="923" spans="1:13" x14ac:dyDescent="0.4">
      <c r="A923" s="386" t="s">
        <v>186</v>
      </c>
      <c r="B923" s="387"/>
      <c r="C923" s="387"/>
      <c r="D923" s="387"/>
      <c r="E923" s="387"/>
      <c r="F923" s="387"/>
      <c r="G923" s="387"/>
      <c r="H923" s="387"/>
      <c r="I923" s="387"/>
      <c r="J923" s="388"/>
      <c r="K923" s="156"/>
      <c r="L923" s="32" t="s">
        <v>71</v>
      </c>
      <c r="M923" s="33" t="s">
        <v>81</v>
      </c>
    </row>
    <row r="924" spans="1:13" x14ac:dyDescent="0.4">
      <c r="A924" s="154">
        <f>G914</f>
        <v>221</v>
      </c>
      <c r="B924" s="397"/>
      <c r="C924" s="397"/>
      <c r="D924" s="397"/>
      <c r="E924" s="397"/>
      <c r="F924" s="397"/>
      <c r="G924" s="397"/>
      <c r="H924" s="397"/>
      <c r="I924" s="397"/>
      <c r="J924" s="398"/>
      <c r="K924" s="47"/>
      <c r="L924" s="35"/>
      <c r="M924" s="36"/>
    </row>
    <row r="925" spans="1:13" x14ac:dyDescent="0.4">
      <c r="A925" s="154">
        <f t="shared" ref="A925:A930" si="101">G915</f>
        <v>222</v>
      </c>
      <c r="B925" s="397"/>
      <c r="C925" s="397"/>
      <c r="D925" s="397"/>
      <c r="E925" s="397"/>
      <c r="F925" s="397"/>
      <c r="G925" s="397"/>
      <c r="H925" s="397"/>
      <c r="I925" s="397"/>
      <c r="J925" s="398"/>
      <c r="K925" s="47"/>
      <c r="L925" s="35"/>
      <c r="M925" s="36"/>
    </row>
    <row r="926" spans="1:13" x14ac:dyDescent="0.4">
      <c r="A926" s="154">
        <f t="shared" si="101"/>
        <v>223</v>
      </c>
      <c r="B926" s="397"/>
      <c r="C926" s="397"/>
      <c r="D926" s="397"/>
      <c r="E926" s="397"/>
      <c r="F926" s="397"/>
      <c r="G926" s="397"/>
      <c r="H926" s="397"/>
      <c r="I926" s="397"/>
      <c r="J926" s="398"/>
      <c r="K926" s="47"/>
      <c r="L926" s="35"/>
      <c r="M926" s="36"/>
    </row>
    <row r="927" spans="1:13" x14ac:dyDescent="0.4">
      <c r="A927" s="154">
        <f t="shared" si="101"/>
        <v>224</v>
      </c>
      <c r="B927" s="397"/>
      <c r="C927" s="397"/>
      <c r="D927" s="397"/>
      <c r="E927" s="397"/>
      <c r="F927" s="397"/>
      <c r="G927" s="397"/>
      <c r="H927" s="397"/>
      <c r="I927" s="397"/>
      <c r="J927" s="398"/>
      <c r="K927" s="47"/>
      <c r="L927" s="35"/>
      <c r="M927" s="36"/>
    </row>
    <row r="928" spans="1:13" x14ac:dyDescent="0.4">
      <c r="A928" s="154">
        <f t="shared" si="101"/>
        <v>225</v>
      </c>
      <c r="B928" s="397"/>
      <c r="C928" s="397"/>
      <c r="D928" s="397"/>
      <c r="E928" s="397"/>
      <c r="F928" s="397"/>
      <c r="G928" s="397"/>
      <c r="H928" s="397"/>
      <c r="I928" s="397"/>
      <c r="J928" s="398"/>
      <c r="K928" s="47"/>
      <c r="L928" s="35"/>
      <c r="M928" s="36"/>
    </row>
    <row r="929" spans="1:13" x14ac:dyDescent="0.4">
      <c r="A929" s="154">
        <f t="shared" si="101"/>
        <v>226</v>
      </c>
      <c r="B929" s="397"/>
      <c r="C929" s="397"/>
      <c r="D929" s="397"/>
      <c r="E929" s="397"/>
      <c r="F929" s="397"/>
      <c r="G929" s="397"/>
      <c r="H929" s="397"/>
      <c r="I929" s="397"/>
      <c r="J929" s="398"/>
      <c r="K929" s="47"/>
      <c r="L929" s="35"/>
      <c r="M929" s="36"/>
    </row>
    <row r="930" spans="1:13" ht="13.2" thickBot="1" x14ac:dyDescent="0.45">
      <c r="A930" s="155">
        <f t="shared" si="101"/>
        <v>227</v>
      </c>
      <c r="B930" s="418"/>
      <c r="C930" s="418"/>
      <c r="D930" s="418"/>
      <c r="E930" s="418"/>
      <c r="F930" s="418"/>
      <c r="G930" s="418"/>
      <c r="H930" s="418"/>
      <c r="I930" s="418"/>
      <c r="J930" s="419"/>
      <c r="K930" s="47"/>
      <c r="L930" s="44"/>
      <c r="M930" s="46"/>
    </row>
    <row r="931" spans="1:13" ht="6" customHeight="1" thickBot="1" x14ac:dyDescent="0.45">
      <c r="K931" s="47"/>
    </row>
    <row r="932" spans="1:13" ht="37.950000000000003" customHeight="1" x14ac:dyDescent="0.4">
      <c r="A932" s="420">
        <v>7.4</v>
      </c>
      <c r="B932" s="423" t="s">
        <v>608</v>
      </c>
      <c r="C932" s="158" t="s">
        <v>37</v>
      </c>
      <c r="D932" s="160" t="s">
        <v>607</v>
      </c>
      <c r="E932" s="424">
        <f>I935</f>
        <v>5</v>
      </c>
      <c r="F932" s="6"/>
      <c r="G932" s="153">
        <v>228</v>
      </c>
      <c r="H932" s="4" t="s">
        <v>578</v>
      </c>
      <c r="I932" s="70">
        <v>2</v>
      </c>
      <c r="J932" s="71">
        <f>I932*9%/90</f>
        <v>2E-3</v>
      </c>
      <c r="K932" s="156" t="str">
        <f t="shared" si="98"/>
        <v/>
      </c>
      <c r="L932" s="91">
        <v>2</v>
      </c>
      <c r="M932" s="71">
        <f>L932*9%/90</f>
        <v>2E-3</v>
      </c>
    </row>
    <row r="933" spans="1:13" ht="12" customHeight="1" x14ac:dyDescent="0.4">
      <c r="A933" s="421"/>
      <c r="B933" s="412"/>
      <c r="C933" s="401" t="s">
        <v>259</v>
      </c>
      <c r="D933" s="400" t="s">
        <v>417</v>
      </c>
      <c r="E933" s="425"/>
      <c r="F933" s="399"/>
      <c r="G933" s="154">
        <v>229</v>
      </c>
      <c r="H933" s="195" t="s">
        <v>418</v>
      </c>
      <c r="I933" s="66">
        <v>1</v>
      </c>
      <c r="J933" s="1">
        <f>I933*9%/90</f>
        <v>1E-3</v>
      </c>
      <c r="K933" s="156" t="str">
        <f t="shared" si="98"/>
        <v/>
      </c>
      <c r="L933" s="39">
        <v>1</v>
      </c>
      <c r="M933" s="1">
        <f>L933*9%/90</f>
        <v>1E-3</v>
      </c>
    </row>
    <row r="934" spans="1:13" ht="25.2" customHeight="1" x14ac:dyDescent="0.4">
      <c r="A934" s="421"/>
      <c r="B934" s="412"/>
      <c r="C934" s="401"/>
      <c r="D934" s="400"/>
      <c r="E934" s="425"/>
      <c r="F934" s="399"/>
      <c r="G934" s="154">
        <v>230</v>
      </c>
      <c r="H934" s="65" t="s">
        <v>541</v>
      </c>
      <c r="I934" s="66">
        <v>2</v>
      </c>
      <c r="J934" s="1">
        <f>I934*9%/90</f>
        <v>2E-3</v>
      </c>
      <c r="K934" s="156" t="str">
        <f t="shared" si="98"/>
        <v/>
      </c>
      <c r="L934" s="39">
        <v>2</v>
      </c>
      <c r="M934" s="1">
        <f>L934*9%/90</f>
        <v>2E-3</v>
      </c>
    </row>
    <row r="935" spans="1:13" ht="16.2" customHeight="1" thickBot="1" x14ac:dyDescent="0.45">
      <c r="A935" s="422"/>
      <c r="B935" s="413"/>
      <c r="C935" s="402"/>
      <c r="D935" s="403"/>
      <c r="E935" s="426"/>
      <c r="F935" s="6"/>
      <c r="G935" s="395" t="s">
        <v>4</v>
      </c>
      <c r="H935" s="396"/>
      <c r="I935" s="67">
        <f>SUM(I932:I934)</f>
        <v>5</v>
      </c>
      <c r="J935" s="48">
        <f>SUM(J932:J934)</f>
        <v>5.0000000000000001E-3</v>
      </c>
      <c r="K935" s="156" t="str">
        <f t="shared" si="98"/>
        <v/>
      </c>
      <c r="L935" s="75">
        <f>SUM(L932:L934)</f>
        <v>5</v>
      </c>
      <c r="M935" s="48">
        <f>SUM(M932:M934)</f>
        <v>5.0000000000000001E-3</v>
      </c>
    </row>
    <row r="936" spans="1:13" ht="6" customHeight="1" thickBot="1" x14ac:dyDescent="0.45">
      <c r="A936" s="47"/>
      <c r="B936" s="41"/>
      <c r="C936" s="47"/>
      <c r="D936" s="62"/>
      <c r="E936" s="47"/>
      <c r="G936" s="81"/>
      <c r="H936" s="81"/>
      <c r="I936" s="88"/>
      <c r="J936" s="95"/>
      <c r="K936" s="47"/>
      <c r="L936" s="88"/>
      <c r="M936" s="95"/>
    </row>
    <row r="937" spans="1:13" x14ac:dyDescent="0.4">
      <c r="A937" s="386" t="s">
        <v>186</v>
      </c>
      <c r="B937" s="387"/>
      <c r="C937" s="387"/>
      <c r="D937" s="387"/>
      <c r="E937" s="387"/>
      <c r="F937" s="387"/>
      <c r="G937" s="387"/>
      <c r="H937" s="387"/>
      <c r="I937" s="387"/>
      <c r="J937" s="388"/>
      <c r="K937" s="156"/>
      <c r="L937" s="32" t="s">
        <v>71</v>
      </c>
      <c r="M937" s="33" t="s">
        <v>81</v>
      </c>
    </row>
    <row r="938" spans="1:13" x14ac:dyDescent="0.4">
      <c r="A938" s="154">
        <f>G932</f>
        <v>228</v>
      </c>
      <c r="B938" s="427"/>
      <c r="C938" s="428"/>
      <c r="D938" s="428"/>
      <c r="E938" s="428"/>
      <c r="F938" s="428"/>
      <c r="G938" s="428"/>
      <c r="H938" s="428"/>
      <c r="I938" s="428"/>
      <c r="J938" s="429"/>
      <c r="K938" s="47"/>
      <c r="L938" s="35"/>
      <c r="M938" s="36"/>
    </row>
    <row r="939" spans="1:13" x14ac:dyDescent="0.4">
      <c r="A939" s="154">
        <f t="shared" ref="A939:A940" si="102">G933</f>
        <v>229</v>
      </c>
      <c r="B939" s="427"/>
      <c r="C939" s="428"/>
      <c r="D939" s="428"/>
      <c r="E939" s="428"/>
      <c r="F939" s="428"/>
      <c r="G939" s="428"/>
      <c r="H939" s="428"/>
      <c r="I939" s="428"/>
      <c r="J939" s="429"/>
      <c r="K939" s="47"/>
      <c r="L939" s="35"/>
      <c r="M939" s="36"/>
    </row>
    <row r="940" spans="1:13" ht="13.2" thickBot="1" x14ac:dyDescent="0.45">
      <c r="A940" s="155">
        <f t="shared" si="102"/>
        <v>230</v>
      </c>
      <c r="B940" s="433"/>
      <c r="C940" s="434"/>
      <c r="D940" s="434"/>
      <c r="E940" s="434"/>
      <c r="F940" s="434"/>
      <c r="G940" s="434"/>
      <c r="H940" s="434"/>
      <c r="I940" s="434"/>
      <c r="J940" s="435"/>
      <c r="K940" s="47"/>
      <c r="L940" s="37"/>
      <c r="M940" s="38"/>
    </row>
    <row r="941" spans="1:13" ht="6" customHeight="1" thickBot="1" x14ac:dyDescent="0.45">
      <c r="K941" s="47"/>
    </row>
    <row r="942" spans="1:13" ht="23.4" customHeight="1" x14ac:dyDescent="0.4">
      <c r="A942" s="386" t="s">
        <v>609</v>
      </c>
      <c r="B942" s="387"/>
      <c r="C942" s="387"/>
      <c r="D942" s="387"/>
      <c r="E942" s="388"/>
      <c r="F942" s="453"/>
      <c r="G942" s="454" t="s">
        <v>38</v>
      </c>
      <c r="H942" s="455"/>
      <c r="I942" s="456">
        <f>I952+I968+I988+I1017</f>
        <v>91</v>
      </c>
      <c r="J942" s="457"/>
      <c r="K942" s="156"/>
      <c r="L942" s="186" t="s">
        <v>543</v>
      </c>
      <c r="M942" s="187">
        <f>L952+L968+L988+L1017</f>
        <v>75.41</v>
      </c>
    </row>
    <row r="943" spans="1:13" ht="24.6" customHeight="1" x14ac:dyDescent="0.4">
      <c r="A943" s="416" t="s">
        <v>429</v>
      </c>
      <c r="B943" s="405" t="s">
        <v>179</v>
      </c>
      <c r="C943" s="406" t="s">
        <v>272</v>
      </c>
      <c r="D943" s="405" t="s">
        <v>213</v>
      </c>
      <c r="E943" s="407" t="s">
        <v>2</v>
      </c>
      <c r="F943" s="453"/>
      <c r="G943" s="467" t="s">
        <v>176</v>
      </c>
      <c r="H943" s="469" t="s">
        <v>177</v>
      </c>
      <c r="I943" s="462" t="s">
        <v>181</v>
      </c>
      <c r="J943" s="464" t="s">
        <v>3</v>
      </c>
      <c r="K943" s="156"/>
      <c r="L943" s="408" t="s">
        <v>6</v>
      </c>
      <c r="M943" s="409"/>
    </row>
    <row r="944" spans="1:13" x14ac:dyDescent="0.4">
      <c r="A944" s="416"/>
      <c r="B944" s="405"/>
      <c r="C944" s="406"/>
      <c r="D944" s="405"/>
      <c r="E944" s="407"/>
      <c r="F944" s="7"/>
      <c r="G944" s="468"/>
      <c r="H944" s="470"/>
      <c r="I944" s="463"/>
      <c r="J944" s="465"/>
      <c r="K944" s="156"/>
      <c r="L944" s="183" t="s">
        <v>0</v>
      </c>
      <c r="M944" s="184" t="s">
        <v>1</v>
      </c>
    </row>
    <row r="945" spans="1:13" ht="58.2" customHeight="1" x14ac:dyDescent="0.4">
      <c r="A945" s="410">
        <v>8.1</v>
      </c>
      <c r="B945" s="412" t="s">
        <v>610</v>
      </c>
      <c r="C945" s="400" t="s">
        <v>39</v>
      </c>
      <c r="D945" s="400" t="s">
        <v>352</v>
      </c>
      <c r="E945" s="414">
        <f>I952</f>
        <v>23</v>
      </c>
      <c r="F945" s="399"/>
      <c r="G945" s="154">
        <v>231</v>
      </c>
      <c r="H945" s="65" t="s">
        <v>277</v>
      </c>
      <c r="I945" s="66">
        <v>4</v>
      </c>
      <c r="J945" s="5">
        <f>I945*8%/91</f>
        <v>3.5164835164835165E-3</v>
      </c>
      <c r="K945" s="156" t="str">
        <f t="shared" si="98"/>
        <v/>
      </c>
      <c r="L945" s="39">
        <v>3.41</v>
      </c>
      <c r="M945" s="5">
        <f>L945*8%/91</f>
        <v>2.9978021978021982E-3</v>
      </c>
    </row>
    <row r="946" spans="1:13" ht="54.6" customHeight="1" x14ac:dyDescent="0.4">
      <c r="A946" s="410"/>
      <c r="B946" s="412"/>
      <c r="C946" s="400"/>
      <c r="D946" s="400"/>
      <c r="E946" s="414"/>
      <c r="F946" s="399"/>
      <c r="G946" s="154">
        <v>232</v>
      </c>
      <c r="H946" s="65" t="s">
        <v>353</v>
      </c>
      <c r="I946" s="66">
        <v>4</v>
      </c>
      <c r="J946" s="5">
        <f t="shared" ref="J946:J951" si="103">I946*8%/91</f>
        <v>3.5164835164835165E-3</v>
      </c>
      <c r="K946" s="156" t="str">
        <f t="shared" si="98"/>
        <v/>
      </c>
      <c r="L946" s="39">
        <v>1</v>
      </c>
      <c r="M946" s="5">
        <f t="shared" ref="M946:M951" si="104">L946*8%/91</f>
        <v>8.7912087912087912E-4</v>
      </c>
    </row>
    <row r="947" spans="1:13" ht="15.6" customHeight="1" x14ac:dyDescent="0.4">
      <c r="A947" s="410"/>
      <c r="B947" s="412"/>
      <c r="C947" s="400"/>
      <c r="D947" s="400"/>
      <c r="E947" s="414"/>
      <c r="F947" s="399"/>
      <c r="G947" s="154">
        <v>233</v>
      </c>
      <c r="H947" s="65" t="s">
        <v>354</v>
      </c>
      <c r="I947" s="66">
        <v>4</v>
      </c>
      <c r="J947" s="5">
        <f t="shared" si="103"/>
        <v>3.5164835164835165E-3</v>
      </c>
      <c r="K947" s="156" t="str">
        <f t="shared" si="98"/>
        <v/>
      </c>
      <c r="L947" s="39"/>
      <c r="M947" s="5">
        <f t="shared" si="104"/>
        <v>0</v>
      </c>
    </row>
    <row r="948" spans="1:13" ht="33" customHeight="1" x14ac:dyDescent="0.4">
      <c r="A948" s="410"/>
      <c r="B948" s="412"/>
      <c r="C948" s="400" t="s">
        <v>40</v>
      </c>
      <c r="D948" s="400" t="s">
        <v>611</v>
      </c>
      <c r="E948" s="414"/>
      <c r="F948" s="399"/>
      <c r="G948" s="154">
        <v>234</v>
      </c>
      <c r="H948" s="54" t="s">
        <v>355</v>
      </c>
      <c r="I948" s="66">
        <v>1</v>
      </c>
      <c r="J948" s="5">
        <f t="shared" si="103"/>
        <v>8.7912087912087912E-4</v>
      </c>
      <c r="K948" s="156" t="str">
        <f t="shared" si="98"/>
        <v/>
      </c>
      <c r="L948" s="39"/>
      <c r="M948" s="5">
        <f t="shared" si="104"/>
        <v>0</v>
      </c>
    </row>
    <row r="949" spans="1:13" ht="48" customHeight="1" x14ac:dyDescent="0.4">
      <c r="A949" s="410"/>
      <c r="B949" s="412"/>
      <c r="C949" s="400"/>
      <c r="D949" s="400"/>
      <c r="E949" s="414"/>
      <c r="F949" s="399"/>
      <c r="G949" s="154">
        <v>235</v>
      </c>
      <c r="H949" s="65" t="s">
        <v>665</v>
      </c>
      <c r="I949" s="66">
        <v>4</v>
      </c>
      <c r="J949" s="5">
        <f t="shared" si="103"/>
        <v>3.5164835164835165E-3</v>
      </c>
      <c r="K949" s="156" t="str">
        <f t="shared" si="98"/>
        <v/>
      </c>
      <c r="L949" s="39"/>
      <c r="M949" s="5">
        <f t="shared" si="104"/>
        <v>0</v>
      </c>
    </row>
    <row r="950" spans="1:13" ht="63" x14ac:dyDescent="0.4">
      <c r="A950" s="410"/>
      <c r="B950" s="412"/>
      <c r="C950" s="400" t="s">
        <v>337</v>
      </c>
      <c r="D950" s="400" t="s">
        <v>317</v>
      </c>
      <c r="E950" s="414"/>
      <c r="F950" s="159"/>
      <c r="G950" s="154">
        <v>236</v>
      </c>
      <c r="H950" s="65" t="s">
        <v>923</v>
      </c>
      <c r="I950" s="66">
        <v>3</v>
      </c>
      <c r="J950" s="5">
        <f t="shared" si="103"/>
        <v>2.6373626373626374E-3</v>
      </c>
      <c r="K950" s="156" t="str">
        <f t="shared" si="98"/>
        <v/>
      </c>
      <c r="L950" s="39"/>
      <c r="M950" s="5">
        <f t="shared" si="104"/>
        <v>0</v>
      </c>
    </row>
    <row r="951" spans="1:13" ht="63" x14ac:dyDescent="0.4">
      <c r="A951" s="410"/>
      <c r="B951" s="412"/>
      <c r="C951" s="400"/>
      <c r="D951" s="400"/>
      <c r="E951" s="414"/>
      <c r="F951" s="159"/>
      <c r="G951" s="154">
        <v>237</v>
      </c>
      <c r="H951" s="65" t="s">
        <v>472</v>
      </c>
      <c r="I951" s="66">
        <v>3</v>
      </c>
      <c r="J951" s="5">
        <f t="shared" si="103"/>
        <v>2.6373626373626374E-3</v>
      </c>
      <c r="K951" s="156" t="str">
        <f t="shared" si="98"/>
        <v/>
      </c>
      <c r="L951" s="39">
        <v>3</v>
      </c>
      <c r="M951" s="5">
        <f t="shared" si="104"/>
        <v>2.6373626373626374E-3</v>
      </c>
    </row>
    <row r="952" spans="1:13" ht="13.2" customHeight="1" thickBot="1" x14ac:dyDescent="0.45">
      <c r="A952" s="411"/>
      <c r="B952" s="413"/>
      <c r="C952" s="403"/>
      <c r="D952" s="403"/>
      <c r="E952" s="415"/>
      <c r="F952" s="11"/>
      <c r="G952" s="395" t="s">
        <v>4</v>
      </c>
      <c r="H952" s="396"/>
      <c r="I952" s="72">
        <f>SUM(I945:I951)</f>
        <v>23</v>
      </c>
      <c r="J952" s="49">
        <f>SUM(J945:J951)</f>
        <v>2.0219780219780221E-2</v>
      </c>
      <c r="K952" s="156" t="str">
        <f t="shared" si="98"/>
        <v/>
      </c>
      <c r="L952" s="14">
        <f>SUM(L945:L951)</f>
        <v>7.41</v>
      </c>
      <c r="M952" s="49">
        <f>SUM(M945:M951)</f>
        <v>6.5142857142857146E-3</v>
      </c>
    </row>
    <row r="953" spans="1:13" ht="6" customHeight="1" thickBot="1" x14ac:dyDescent="0.45">
      <c r="A953" s="29"/>
      <c r="B953" s="41"/>
      <c r="C953" s="29"/>
      <c r="D953" s="62"/>
      <c r="E953" s="29"/>
      <c r="F953" s="9"/>
      <c r="G953" s="81"/>
      <c r="H953" s="81"/>
      <c r="I953" s="82"/>
      <c r="J953" s="83"/>
      <c r="K953" s="47"/>
      <c r="L953" s="82"/>
      <c r="M953" s="83"/>
    </row>
    <row r="954" spans="1:13" x14ac:dyDescent="0.4">
      <c r="A954" s="386" t="s">
        <v>186</v>
      </c>
      <c r="B954" s="387"/>
      <c r="C954" s="387"/>
      <c r="D954" s="387"/>
      <c r="E954" s="387"/>
      <c r="F954" s="387"/>
      <c r="G954" s="387"/>
      <c r="H954" s="387"/>
      <c r="I954" s="387"/>
      <c r="J954" s="388"/>
      <c r="K954" s="156"/>
      <c r="L954" s="32" t="s">
        <v>71</v>
      </c>
      <c r="M954" s="33" t="s">
        <v>81</v>
      </c>
    </row>
    <row r="955" spans="1:13" x14ac:dyDescent="0.4">
      <c r="A955" s="154">
        <f>G945</f>
        <v>231</v>
      </c>
      <c r="B955" s="397"/>
      <c r="C955" s="397"/>
      <c r="D955" s="397"/>
      <c r="E955" s="397"/>
      <c r="F955" s="397"/>
      <c r="G955" s="397"/>
      <c r="H955" s="397"/>
      <c r="I955" s="397"/>
      <c r="J955" s="398"/>
      <c r="K955" s="47"/>
      <c r="L955" s="35"/>
      <c r="M955" s="36"/>
    </row>
    <row r="956" spans="1:13" x14ac:dyDescent="0.4">
      <c r="A956" s="154">
        <f t="shared" ref="A956:A961" si="105">G946</f>
        <v>232</v>
      </c>
      <c r="B956" s="397"/>
      <c r="C956" s="397"/>
      <c r="D956" s="397"/>
      <c r="E956" s="397"/>
      <c r="F956" s="397"/>
      <c r="G956" s="397"/>
      <c r="H956" s="397"/>
      <c r="I956" s="397"/>
      <c r="J956" s="398"/>
      <c r="K956" s="47"/>
      <c r="L956" s="35"/>
      <c r="M956" s="36"/>
    </row>
    <row r="957" spans="1:13" x14ac:dyDescent="0.4">
      <c r="A957" s="154">
        <f t="shared" si="105"/>
        <v>233</v>
      </c>
      <c r="B957" s="397"/>
      <c r="C957" s="397"/>
      <c r="D957" s="397"/>
      <c r="E957" s="397"/>
      <c r="F957" s="397"/>
      <c r="G957" s="397"/>
      <c r="H957" s="397"/>
      <c r="I957" s="397"/>
      <c r="J957" s="398"/>
      <c r="K957" s="47"/>
      <c r="L957" s="35"/>
      <c r="M957" s="36"/>
    </row>
    <row r="958" spans="1:13" x14ac:dyDescent="0.4">
      <c r="A958" s="154">
        <f t="shared" si="105"/>
        <v>234</v>
      </c>
      <c r="B958" s="397"/>
      <c r="C958" s="397"/>
      <c r="D958" s="397"/>
      <c r="E958" s="397"/>
      <c r="F958" s="397"/>
      <c r="G958" s="397"/>
      <c r="H958" s="397"/>
      <c r="I958" s="397"/>
      <c r="J958" s="398"/>
      <c r="K958" s="47"/>
      <c r="L958" s="35"/>
      <c r="M958" s="36"/>
    </row>
    <row r="959" spans="1:13" x14ac:dyDescent="0.4">
      <c r="A959" s="64">
        <f t="shared" si="105"/>
        <v>235</v>
      </c>
      <c r="B959" s="397"/>
      <c r="C959" s="397"/>
      <c r="D959" s="397"/>
      <c r="E959" s="397"/>
      <c r="F959" s="397"/>
      <c r="G959" s="397"/>
      <c r="H959" s="397"/>
      <c r="I959" s="397"/>
      <c r="J959" s="398"/>
      <c r="K959" s="47"/>
      <c r="L959" s="35"/>
      <c r="M959" s="36"/>
    </row>
    <row r="960" spans="1:13" x14ac:dyDescent="0.4">
      <c r="A960" s="154">
        <f t="shared" si="105"/>
        <v>236</v>
      </c>
      <c r="B960" s="397"/>
      <c r="C960" s="397"/>
      <c r="D960" s="397"/>
      <c r="E960" s="397"/>
      <c r="F960" s="397"/>
      <c r="G960" s="397"/>
      <c r="H960" s="397"/>
      <c r="I960" s="397"/>
      <c r="J960" s="398"/>
      <c r="K960" s="47"/>
      <c r="L960" s="35"/>
      <c r="M960" s="36"/>
    </row>
    <row r="961" spans="1:13" ht="13.2" thickBot="1" x14ac:dyDescent="0.45">
      <c r="A961" s="155">
        <f t="shared" si="105"/>
        <v>237</v>
      </c>
      <c r="B961" s="418"/>
      <c r="C961" s="418"/>
      <c r="D961" s="418"/>
      <c r="E961" s="418"/>
      <c r="F961" s="418"/>
      <c r="G961" s="418"/>
      <c r="H961" s="418"/>
      <c r="I961" s="418"/>
      <c r="J961" s="419"/>
      <c r="K961" s="47"/>
      <c r="L961" s="44"/>
      <c r="M961" s="46"/>
    </row>
    <row r="962" spans="1:13" ht="6" customHeight="1" thickBot="1" x14ac:dyDescent="0.45">
      <c r="A962" s="29"/>
      <c r="B962" s="41"/>
      <c r="C962" s="29"/>
      <c r="D962" s="41"/>
      <c r="E962" s="29"/>
      <c r="F962" s="9"/>
      <c r="G962" s="97"/>
      <c r="H962" s="62"/>
      <c r="I962" s="82"/>
      <c r="J962" s="83"/>
      <c r="K962" s="47"/>
      <c r="L962" s="82"/>
      <c r="M962" s="83"/>
    </row>
    <row r="963" spans="1:13" ht="25.2" customHeight="1" x14ac:dyDescent="0.4">
      <c r="A963" s="420">
        <v>8.1999999999999993</v>
      </c>
      <c r="B963" s="423" t="s">
        <v>612</v>
      </c>
      <c r="C963" s="436" t="s">
        <v>41</v>
      </c>
      <c r="D963" s="437" t="s">
        <v>805</v>
      </c>
      <c r="E963" s="424">
        <f>I968</f>
        <v>12</v>
      </c>
      <c r="F963" s="399"/>
      <c r="G963" s="153">
        <v>238</v>
      </c>
      <c r="H963" s="4" t="s">
        <v>568</v>
      </c>
      <c r="I963" s="70">
        <v>2</v>
      </c>
      <c r="J963" s="71">
        <f>I963*8%/91</f>
        <v>1.7582417582417582E-3</v>
      </c>
      <c r="K963" s="156" t="str">
        <f t="shared" si="98"/>
        <v/>
      </c>
      <c r="L963" s="91">
        <v>2</v>
      </c>
      <c r="M963" s="71">
        <f>L963*8%/91</f>
        <v>1.7582417582417582E-3</v>
      </c>
    </row>
    <row r="964" spans="1:13" ht="25.2" x14ac:dyDescent="0.4">
      <c r="A964" s="421"/>
      <c r="B964" s="412"/>
      <c r="C964" s="401"/>
      <c r="D964" s="400"/>
      <c r="E964" s="425"/>
      <c r="F964" s="399"/>
      <c r="G964" s="154">
        <v>239</v>
      </c>
      <c r="H964" s="65" t="s">
        <v>997</v>
      </c>
      <c r="I964" s="66">
        <v>3</v>
      </c>
      <c r="J964" s="1">
        <f>I964*8%/91</f>
        <v>2.6373626373626374E-3</v>
      </c>
      <c r="K964" s="156" t="str">
        <f t="shared" si="98"/>
        <v/>
      </c>
      <c r="L964" s="39">
        <v>3</v>
      </c>
      <c r="M964" s="1">
        <f>L964*8%/91</f>
        <v>2.6373626373626374E-3</v>
      </c>
    </row>
    <row r="965" spans="1:13" ht="37.799999999999997" x14ac:dyDescent="0.4">
      <c r="A965" s="421"/>
      <c r="B965" s="412"/>
      <c r="C965" s="401"/>
      <c r="D965" s="400"/>
      <c r="E965" s="425"/>
      <c r="F965" s="399"/>
      <c r="G965" s="154">
        <v>240</v>
      </c>
      <c r="H965" s="65" t="s">
        <v>584</v>
      </c>
      <c r="I965" s="66">
        <v>3</v>
      </c>
      <c r="J965" s="1">
        <f t="shared" ref="J965:J967" si="106">I965*8%/91</f>
        <v>2.6373626373626374E-3</v>
      </c>
      <c r="K965" s="156" t="str">
        <f t="shared" si="98"/>
        <v/>
      </c>
      <c r="L965" s="39">
        <v>3</v>
      </c>
      <c r="M965" s="1">
        <f t="shared" ref="M965:M967" si="107">L965*8%/91</f>
        <v>2.6373626373626374E-3</v>
      </c>
    </row>
    <row r="966" spans="1:13" ht="25.2" customHeight="1" x14ac:dyDescent="0.4">
      <c r="A966" s="421"/>
      <c r="B966" s="412"/>
      <c r="C966" s="401" t="s">
        <v>220</v>
      </c>
      <c r="D966" s="400" t="s">
        <v>613</v>
      </c>
      <c r="E966" s="425"/>
      <c r="F966" s="399"/>
      <c r="G966" s="154">
        <v>241</v>
      </c>
      <c r="H966" s="65" t="s">
        <v>221</v>
      </c>
      <c r="I966" s="66">
        <v>2</v>
      </c>
      <c r="J966" s="1">
        <f t="shared" si="106"/>
        <v>1.7582417582417582E-3</v>
      </c>
      <c r="K966" s="156" t="str">
        <f t="shared" si="98"/>
        <v/>
      </c>
      <c r="L966" s="39">
        <v>2</v>
      </c>
      <c r="M966" s="1">
        <f t="shared" si="107"/>
        <v>1.7582417582417582E-3</v>
      </c>
    </row>
    <row r="967" spans="1:13" ht="25.2" x14ac:dyDescent="0.4">
      <c r="A967" s="421"/>
      <c r="B967" s="412"/>
      <c r="C967" s="401"/>
      <c r="D967" s="400"/>
      <c r="E967" s="425"/>
      <c r="F967" s="399"/>
      <c r="G967" s="154">
        <v>242</v>
      </c>
      <c r="H967" s="65" t="s">
        <v>615</v>
      </c>
      <c r="I967" s="66">
        <v>2</v>
      </c>
      <c r="J967" s="1">
        <f t="shared" si="106"/>
        <v>1.7582417582417582E-3</v>
      </c>
      <c r="K967" s="156" t="str">
        <f t="shared" si="98"/>
        <v/>
      </c>
      <c r="L967" s="39">
        <v>2</v>
      </c>
      <c r="M967" s="1">
        <f t="shared" si="107"/>
        <v>1.7582417582417582E-3</v>
      </c>
    </row>
    <row r="968" spans="1:13" ht="16.2" customHeight="1" thickBot="1" x14ac:dyDescent="0.45">
      <c r="A968" s="422"/>
      <c r="B968" s="413"/>
      <c r="C968" s="402"/>
      <c r="D968" s="403"/>
      <c r="E968" s="426"/>
      <c r="F968" s="6"/>
      <c r="G968" s="395" t="s">
        <v>4</v>
      </c>
      <c r="H968" s="396"/>
      <c r="I968" s="67">
        <f>SUM(I963:I967)</f>
        <v>12</v>
      </c>
      <c r="J968" s="2">
        <f>SUM(J963:J967)</f>
        <v>1.0549450549450549E-2</v>
      </c>
      <c r="K968" s="156" t="str">
        <f t="shared" si="98"/>
        <v/>
      </c>
      <c r="L968" s="3">
        <f>SUM(L963:L967)</f>
        <v>12</v>
      </c>
      <c r="M968" s="2">
        <f>SUM(M963:M967)</f>
        <v>1.0549450549450549E-2</v>
      </c>
    </row>
    <row r="969" spans="1:13" ht="6" customHeight="1" thickBot="1" x14ac:dyDescent="0.45">
      <c r="A969" s="47"/>
      <c r="B969" s="41"/>
      <c r="C969" s="47"/>
      <c r="D969" s="62"/>
      <c r="E969" s="47"/>
      <c r="G969" s="81"/>
      <c r="H969" s="81"/>
      <c r="I969" s="88"/>
      <c r="J969" s="89"/>
      <c r="K969" s="47"/>
      <c r="L969" s="92"/>
      <c r="M969" s="99"/>
    </row>
    <row r="970" spans="1:13" x14ac:dyDescent="0.4">
      <c r="A970" s="386" t="s">
        <v>186</v>
      </c>
      <c r="B970" s="387"/>
      <c r="C970" s="387"/>
      <c r="D970" s="387"/>
      <c r="E970" s="387"/>
      <c r="F970" s="387"/>
      <c r="G970" s="387"/>
      <c r="H970" s="387"/>
      <c r="I970" s="387"/>
      <c r="J970" s="388"/>
      <c r="K970" s="156"/>
      <c r="L970" s="32" t="s">
        <v>71</v>
      </c>
      <c r="M970" s="33" t="s">
        <v>81</v>
      </c>
    </row>
    <row r="971" spans="1:13" x14ac:dyDescent="0.4">
      <c r="A971" s="154">
        <f>G963</f>
        <v>238</v>
      </c>
      <c r="B971" s="397"/>
      <c r="C971" s="397"/>
      <c r="D971" s="397"/>
      <c r="E971" s="397"/>
      <c r="F971" s="397"/>
      <c r="G971" s="397"/>
      <c r="H971" s="397"/>
      <c r="I971" s="397"/>
      <c r="J971" s="398"/>
      <c r="K971" s="47"/>
      <c r="L971" s="35"/>
      <c r="M971" s="36"/>
    </row>
    <row r="972" spans="1:13" x14ac:dyDescent="0.4">
      <c r="A972" s="154">
        <f>G964</f>
        <v>239</v>
      </c>
      <c r="B972" s="397"/>
      <c r="C972" s="397"/>
      <c r="D972" s="397"/>
      <c r="E972" s="397"/>
      <c r="F972" s="397"/>
      <c r="G972" s="397"/>
      <c r="H972" s="397"/>
      <c r="I972" s="397"/>
      <c r="J972" s="398"/>
      <c r="K972" s="47"/>
      <c r="L972" s="35"/>
      <c r="M972" s="36"/>
    </row>
    <row r="973" spans="1:13" x14ac:dyDescent="0.4">
      <c r="A973" s="154">
        <f>G965</f>
        <v>240</v>
      </c>
      <c r="B973" s="397"/>
      <c r="C973" s="397"/>
      <c r="D973" s="397"/>
      <c r="E973" s="397"/>
      <c r="F973" s="397"/>
      <c r="G973" s="397"/>
      <c r="H973" s="397"/>
      <c r="I973" s="397"/>
      <c r="J973" s="398"/>
      <c r="K973" s="47"/>
      <c r="L973" s="35"/>
      <c r="M973" s="36"/>
    </row>
    <row r="974" spans="1:13" x14ac:dyDescent="0.4">
      <c r="A974" s="154">
        <f>G966</f>
        <v>241</v>
      </c>
      <c r="B974" s="397"/>
      <c r="C974" s="397"/>
      <c r="D974" s="397"/>
      <c r="E974" s="397"/>
      <c r="F974" s="397"/>
      <c r="G974" s="397"/>
      <c r="H974" s="397"/>
      <c r="I974" s="397"/>
      <c r="J974" s="398"/>
      <c r="K974" s="47"/>
      <c r="L974" s="35"/>
      <c r="M974" s="36"/>
    </row>
    <row r="975" spans="1:13" ht="13.2" thickBot="1" x14ac:dyDescent="0.45">
      <c r="A975" s="155">
        <f>G967</f>
        <v>242</v>
      </c>
      <c r="B975" s="418"/>
      <c r="C975" s="418"/>
      <c r="D975" s="418"/>
      <c r="E975" s="418"/>
      <c r="F975" s="418"/>
      <c r="G975" s="418"/>
      <c r="H975" s="418"/>
      <c r="I975" s="418"/>
      <c r="J975" s="419"/>
      <c r="K975" s="47"/>
      <c r="L975" s="37"/>
      <c r="M975" s="38"/>
    </row>
    <row r="976" spans="1:13" ht="6" customHeight="1" thickBot="1" x14ac:dyDescent="0.45">
      <c r="K976" s="47"/>
    </row>
    <row r="977" spans="1:13" ht="25.2" customHeight="1" x14ac:dyDescent="0.4">
      <c r="A977" s="420">
        <v>8.3000000000000007</v>
      </c>
      <c r="B977" s="423" t="s">
        <v>820</v>
      </c>
      <c r="C977" s="436" t="s">
        <v>42</v>
      </c>
      <c r="D977" s="437" t="s">
        <v>616</v>
      </c>
      <c r="E977" s="424">
        <f>I988</f>
        <v>26</v>
      </c>
      <c r="F977" s="399"/>
      <c r="G977" s="153">
        <v>243</v>
      </c>
      <c r="H977" s="4" t="s">
        <v>780</v>
      </c>
      <c r="I977" s="70">
        <v>2</v>
      </c>
      <c r="J977" s="71">
        <f>I977*8%/91</f>
        <v>1.7582417582417582E-3</v>
      </c>
      <c r="K977" s="156" t="str">
        <f t="shared" si="98"/>
        <v/>
      </c>
      <c r="L977" s="91">
        <v>2</v>
      </c>
      <c r="M977" s="71">
        <f>L977*8%/91</f>
        <v>1.7582417582417582E-3</v>
      </c>
    </row>
    <row r="978" spans="1:13" ht="37.799999999999997" x14ac:dyDescent="0.4">
      <c r="A978" s="421"/>
      <c r="B978" s="412"/>
      <c r="C978" s="401"/>
      <c r="D978" s="400"/>
      <c r="E978" s="425"/>
      <c r="F978" s="399"/>
      <c r="G978" s="154">
        <v>244</v>
      </c>
      <c r="H978" s="65" t="s">
        <v>497</v>
      </c>
      <c r="I978" s="66">
        <v>2</v>
      </c>
      <c r="J978" s="1">
        <f>I978*8%/91</f>
        <v>1.7582417582417582E-3</v>
      </c>
      <c r="K978" s="156" t="str">
        <f t="shared" ref="K978:K1041" si="108">IF(AND(L978&gt;=0,L978&lt;=I978),"",IF(AND(L978&gt;I978),"*"))</f>
        <v/>
      </c>
      <c r="L978" s="39">
        <v>2</v>
      </c>
      <c r="M978" s="1">
        <f>L978*8%/91</f>
        <v>1.7582417582417582E-3</v>
      </c>
    </row>
    <row r="979" spans="1:13" ht="25.2" x14ac:dyDescent="0.4">
      <c r="A979" s="421"/>
      <c r="B979" s="412"/>
      <c r="C979" s="401"/>
      <c r="D979" s="400"/>
      <c r="E979" s="425"/>
      <c r="F979" s="399"/>
      <c r="G979" s="154">
        <v>245</v>
      </c>
      <c r="H979" s="65" t="s">
        <v>356</v>
      </c>
      <c r="I979" s="66">
        <v>3</v>
      </c>
      <c r="J979" s="1">
        <f t="shared" ref="J979:J987" si="109">I979*8%/91</f>
        <v>2.6373626373626374E-3</v>
      </c>
      <c r="K979" s="156" t="str">
        <f t="shared" si="108"/>
        <v/>
      </c>
      <c r="L979" s="39">
        <v>3</v>
      </c>
      <c r="M979" s="1">
        <f t="shared" ref="M979:M987" si="110">L979*8%/91</f>
        <v>2.6373626373626374E-3</v>
      </c>
    </row>
    <row r="980" spans="1:13" ht="37.799999999999997" x14ac:dyDescent="0.4">
      <c r="A980" s="421"/>
      <c r="B980" s="412"/>
      <c r="C980" s="157" t="s">
        <v>43</v>
      </c>
      <c r="D980" s="150" t="s">
        <v>614</v>
      </c>
      <c r="E980" s="425"/>
      <c r="F980" s="159"/>
      <c r="G980" s="154">
        <v>246</v>
      </c>
      <c r="H980" s="65" t="s">
        <v>357</v>
      </c>
      <c r="I980" s="66">
        <v>4</v>
      </c>
      <c r="J980" s="1">
        <f t="shared" si="109"/>
        <v>3.5164835164835165E-3</v>
      </c>
      <c r="K980" s="156" t="str">
        <f t="shared" si="108"/>
        <v/>
      </c>
      <c r="L980" s="39">
        <v>4</v>
      </c>
      <c r="M980" s="1">
        <f t="shared" si="110"/>
        <v>3.5164835164835165E-3</v>
      </c>
    </row>
    <row r="981" spans="1:13" ht="15.6" customHeight="1" x14ac:dyDescent="0.4">
      <c r="A981" s="421"/>
      <c r="B981" s="412"/>
      <c r="C981" s="401" t="s">
        <v>222</v>
      </c>
      <c r="D981" s="400" t="s">
        <v>498</v>
      </c>
      <c r="E981" s="425"/>
      <c r="F981" s="399"/>
      <c r="G981" s="154">
        <v>247</v>
      </c>
      <c r="H981" s="65" t="s">
        <v>499</v>
      </c>
      <c r="I981" s="66">
        <v>4</v>
      </c>
      <c r="J981" s="1">
        <f t="shared" si="109"/>
        <v>3.5164835164835165E-3</v>
      </c>
      <c r="K981" s="156" t="str">
        <f t="shared" si="108"/>
        <v/>
      </c>
      <c r="L981" s="39">
        <v>4</v>
      </c>
      <c r="M981" s="1">
        <f t="shared" si="110"/>
        <v>3.5164835164835165E-3</v>
      </c>
    </row>
    <row r="982" spans="1:13" ht="37.799999999999997" x14ac:dyDescent="0.4">
      <c r="A982" s="421"/>
      <c r="B982" s="412"/>
      <c r="C982" s="401"/>
      <c r="D982" s="400"/>
      <c r="E982" s="425"/>
      <c r="F982" s="399"/>
      <c r="G982" s="154">
        <v>248</v>
      </c>
      <c r="H982" s="65" t="s">
        <v>617</v>
      </c>
      <c r="I982" s="66">
        <v>2</v>
      </c>
      <c r="J982" s="1">
        <f t="shared" si="109"/>
        <v>1.7582417582417582E-3</v>
      </c>
      <c r="K982" s="156" t="str">
        <f t="shared" si="108"/>
        <v/>
      </c>
      <c r="L982" s="39">
        <v>2</v>
      </c>
      <c r="M982" s="1">
        <f t="shared" si="110"/>
        <v>1.7582417582417582E-3</v>
      </c>
    </row>
    <row r="983" spans="1:13" ht="37.799999999999997" x14ac:dyDescent="0.4">
      <c r="A983" s="421"/>
      <c r="B983" s="412"/>
      <c r="C983" s="401"/>
      <c r="D983" s="400"/>
      <c r="E983" s="425"/>
      <c r="F983" s="399"/>
      <c r="G983" s="154">
        <v>249</v>
      </c>
      <c r="H983" s="65" t="s">
        <v>940</v>
      </c>
      <c r="I983" s="66">
        <v>1</v>
      </c>
      <c r="J983" s="1">
        <f t="shared" si="109"/>
        <v>8.7912087912087912E-4</v>
      </c>
      <c r="K983" s="156" t="str">
        <f t="shared" si="108"/>
        <v/>
      </c>
      <c r="L983" s="39">
        <v>1</v>
      </c>
      <c r="M983" s="1">
        <f t="shared" si="110"/>
        <v>8.7912087912087912E-4</v>
      </c>
    </row>
    <row r="984" spans="1:13" ht="15.6" customHeight="1" x14ac:dyDescent="0.4">
      <c r="A984" s="421"/>
      <c r="B984" s="412"/>
      <c r="C984" s="401"/>
      <c r="D984" s="400"/>
      <c r="E984" s="425"/>
      <c r="F984" s="399"/>
      <c r="G984" s="154">
        <v>250</v>
      </c>
      <c r="H984" s="65" t="s">
        <v>358</v>
      </c>
      <c r="I984" s="66">
        <v>2</v>
      </c>
      <c r="J984" s="1">
        <f t="shared" si="109"/>
        <v>1.7582417582417582E-3</v>
      </c>
      <c r="K984" s="156" t="str">
        <f t="shared" si="108"/>
        <v/>
      </c>
      <c r="L984" s="39">
        <v>2</v>
      </c>
      <c r="M984" s="1">
        <f t="shared" si="110"/>
        <v>1.7582417582417582E-3</v>
      </c>
    </row>
    <row r="985" spans="1:13" ht="15.6" customHeight="1" x14ac:dyDescent="0.4">
      <c r="A985" s="421"/>
      <c r="B985" s="412"/>
      <c r="C985" s="401" t="s">
        <v>223</v>
      </c>
      <c r="D985" s="400" t="s">
        <v>500</v>
      </c>
      <c r="E985" s="425"/>
      <c r="F985" s="399"/>
      <c r="G985" s="154">
        <v>251</v>
      </c>
      <c r="H985" s="65" t="s">
        <v>224</v>
      </c>
      <c r="I985" s="66">
        <v>3</v>
      </c>
      <c r="J985" s="1">
        <f t="shared" si="109"/>
        <v>2.6373626373626374E-3</v>
      </c>
      <c r="K985" s="156" t="str">
        <f t="shared" si="108"/>
        <v/>
      </c>
      <c r="L985" s="39">
        <v>3</v>
      </c>
      <c r="M985" s="1">
        <f t="shared" si="110"/>
        <v>2.6373626373626374E-3</v>
      </c>
    </row>
    <row r="986" spans="1:13" ht="15.6" customHeight="1" x14ac:dyDescent="0.4">
      <c r="A986" s="421"/>
      <c r="B986" s="412"/>
      <c r="C986" s="401"/>
      <c r="D986" s="400"/>
      <c r="E986" s="425"/>
      <c r="F986" s="399"/>
      <c r="G986" s="154">
        <v>252</v>
      </c>
      <c r="H986" s="65" t="s">
        <v>359</v>
      </c>
      <c r="I986" s="66">
        <v>2</v>
      </c>
      <c r="J986" s="1">
        <f t="shared" si="109"/>
        <v>1.7582417582417582E-3</v>
      </c>
      <c r="K986" s="156" t="str">
        <f t="shared" si="108"/>
        <v/>
      </c>
      <c r="L986" s="39">
        <v>2</v>
      </c>
      <c r="M986" s="1">
        <f t="shared" si="110"/>
        <v>1.7582417582417582E-3</v>
      </c>
    </row>
    <row r="987" spans="1:13" ht="88.95" customHeight="1" x14ac:dyDescent="0.4">
      <c r="A987" s="421"/>
      <c r="B987" s="412"/>
      <c r="C987" s="401" t="s">
        <v>260</v>
      </c>
      <c r="D987" s="400" t="s">
        <v>909</v>
      </c>
      <c r="E987" s="425"/>
      <c r="F987" s="159"/>
      <c r="G987" s="154">
        <v>253</v>
      </c>
      <c r="H987" s="65" t="s">
        <v>781</v>
      </c>
      <c r="I987" s="66">
        <v>1</v>
      </c>
      <c r="J987" s="1">
        <f t="shared" si="109"/>
        <v>8.7912087912087912E-4</v>
      </c>
      <c r="K987" s="156" t="str">
        <f t="shared" si="108"/>
        <v/>
      </c>
      <c r="L987" s="39">
        <v>1</v>
      </c>
      <c r="M987" s="1">
        <f t="shared" si="110"/>
        <v>8.7912087912087912E-4</v>
      </c>
    </row>
    <row r="988" spans="1:13" ht="16.2" customHeight="1" thickBot="1" x14ac:dyDescent="0.45">
      <c r="A988" s="422"/>
      <c r="B988" s="413"/>
      <c r="C988" s="402"/>
      <c r="D988" s="403"/>
      <c r="E988" s="426"/>
      <c r="F988" s="6"/>
      <c r="G988" s="395" t="s">
        <v>4</v>
      </c>
      <c r="H988" s="396"/>
      <c r="I988" s="67">
        <f>SUM(I977:I987)</f>
        <v>26</v>
      </c>
      <c r="J988" s="48">
        <f>SUM(J977:J987)</f>
        <v>2.2857142857142861E-2</v>
      </c>
      <c r="K988" s="156" t="str">
        <f t="shared" si="108"/>
        <v/>
      </c>
      <c r="L988" s="3">
        <f>SUM(L977:L987)</f>
        <v>26</v>
      </c>
      <c r="M988" s="48">
        <f>SUM(M977:M987)</f>
        <v>2.2857142857142861E-2</v>
      </c>
    </row>
    <row r="989" spans="1:13" ht="6" customHeight="1" thickBot="1" x14ac:dyDescent="0.45">
      <c r="A989" s="47"/>
      <c r="B989" s="41"/>
      <c r="C989" s="47"/>
      <c r="D989" s="62"/>
      <c r="E989" s="47"/>
      <c r="G989" s="81"/>
      <c r="H989" s="81"/>
      <c r="I989" s="88"/>
      <c r="J989" s="95"/>
      <c r="K989" s="47"/>
      <c r="L989" s="88"/>
      <c r="M989" s="95"/>
    </row>
    <row r="990" spans="1:13" x14ac:dyDescent="0.4">
      <c r="A990" s="386" t="s">
        <v>186</v>
      </c>
      <c r="B990" s="387"/>
      <c r="C990" s="387"/>
      <c r="D990" s="387"/>
      <c r="E990" s="387"/>
      <c r="F990" s="387"/>
      <c r="G990" s="387"/>
      <c r="H990" s="387"/>
      <c r="I990" s="387"/>
      <c r="J990" s="388"/>
      <c r="K990" s="156"/>
      <c r="L990" s="32" t="s">
        <v>71</v>
      </c>
      <c r="M990" s="33" t="s">
        <v>81</v>
      </c>
    </row>
    <row r="991" spans="1:13" x14ac:dyDescent="0.4">
      <c r="A991" s="154">
        <f t="shared" ref="A991:A1001" si="111">G977</f>
        <v>243</v>
      </c>
      <c r="B991" s="397"/>
      <c r="C991" s="397"/>
      <c r="D991" s="397"/>
      <c r="E991" s="397"/>
      <c r="F991" s="397"/>
      <c r="G991" s="397"/>
      <c r="H991" s="397"/>
      <c r="I991" s="397"/>
      <c r="J991" s="398"/>
      <c r="K991" s="47"/>
      <c r="L991" s="35"/>
      <c r="M991" s="36"/>
    </row>
    <row r="992" spans="1:13" x14ac:dyDescent="0.4">
      <c r="A992" s="154">
        <f t="shared" si="111"/>
        <v>244</v>
      </c>
      <c r="B992" s="397"/>
      <c r="C992" s="397"/>
      <c r="D992" s="397"/>
      <c r="E992" s="397"/>
      <c r="F992" s="397"/>
      <c r="G992" s="397"/>
      <c r="H992" s="397"/>
      <c r="I992" s="397"/>
      <c r="J992" s="398"/>
      <c r="K992" s="47"/>
      <c r="L992" s="35"/>
      <c r="M992" s="36"/>
    </row>
    <row r="993" spans="1:13" x14ac:dyDescent="0.4">
      <c r="A993" s="154">
        <f t="shared" si="111"/>
        <v>245</v>
      </c>
      <c r="B993" s="397"/>
      <c r="C993" s="397"/>
      <c r="D993" s="397"/>
      <c r="E993" s="397"/>
      <c r="F993" s="397"/>
      <c r="G993" s="397"/>
      <c r="H993" s="397"/>
      <c r="I993" s="397"/>
      <c r="J993" s="398"/>
      <c r="K993" s="47"/>
      <c r="L993" s="35"/>
      <c r="M993" s="36"/>
    </row>
    <row r="994" spans="1:13" x14ac:dyDescent="0.4">
      <c r="A994" s="154">
        <f t="shared" si="111"/>
        <v>246</v>
      </c>
      <c r="B994" s="397"/>
      <c r="C994" s="397"/>
      <c r="D994" s="397"/>
      <c r="E994" s="397"/>
      <c r="F994" s="397"/>
      <c r="G994" s="397"/>
      <c r="H994" s="397"/>
      <c r="I994" s="397"/>
      <c r="J994" s="398"/>
      <c r="K994" s="47"/>
      <c r="L994" s="35"/>
      <c r="M994" s="36"/>
    </row>
    <row r="995" spans="1:13" x14ac:dyDescent="0.4">
      <c r="A995" s="154">
        <f t="shared" si="111"/>
        <v>247</v>
      </c>
      <c r="B995" s="397"/>
      <c r="C995" s="397"/>
      <c r="D995" s="397"/>
      <c r="E995" s="397"/>
      <c r="F995" s="397"/>
      <c r="G995" s="397"/>
      <c r="H995" s="397"/>
      <c r="I995" s="397"/>
      <c r="J995" s="398"/>
      <c r="K995" s="47"/>
      <c r="L995" s="35"/>
      <c r="M995" s="36"/>
    </row>
    <row r="996" spans="1:13" x14ac:dyDescent="0.4">
      <c r="A996" s="154">
        <f t="shared" si="111"/>
        <v>248</v>
      </c>
      <c r="B996" s="397"/>
      <c r="C996" s="397"/>
      <c r="D996" s="397"/>
      <c r="E996" s="397"/>
      <c r="F996" s="397"/>
      <c r="G996" s="397"/>
      <c r="H996" s="397"/>
      <c r="I996" s="397"/>
      <c r="J996" s="398"/>
      <c r="K996" s="47"/>
      <c r="L996" s="35"/>
      <c r="M996" s="36"/>
    </row>
    <row r="997" spans="1:13" x14ac:dyDescent="0.4">
      <c r="A997" s="154">
        <f t="shared" si="111"/>
        <v>249</v>
      </c>
      <c r="B997" s="397"/>
      <c r="C997" s="397"/>
      <c r="D997" s="397"/>
      <c r="E997" s="397"/>
      <c r="F997" s="397"/>
      <c r="G997" s="397"/>
      <c r="H997" s="397"/>
      <c r="I997" s="397"/>
      <c r="J997" s="398"/>
      <c r="K997" s="47"/>
      <c r="L997" s="35"/>
      <c r="M997" s="36"/>
    </row>
    <row r="998" spans="1:13" x14ac:dyDescent="0.4">
      <c r="A998" s="154">
        <f t="shared" si="111"/>
        <v>250</v>
      </c>
      <c r="B998" s="397"/>
      <c r="C998" s="397"/>
      <c r="D998" s="397"/>
      <c r="E998" s="397"/>
      <c r="F998" s="397"/>
      <c r="G998" s="397"/>
      <c r="H998" s="397"/>
      <c r="I998" s="397"/>
      <c r="J998" s="398"/>
      <c r="K998" s="47"/>
      <c r="L998" s="35"/>
      <c r="M998" s="36"/>
    </row>
    <row r="999" spans="1:13" x14ac:dyDescent="0.4">
      <c r="A999" s="154">
        <f t="shared" si="111"/>
        <v>251</v>
      </c>
      <c r="B999" s="397"/>
      <c r="C999" s="397"/>
      <c r="D999" s="397"/>
      <c r="E999" s="397"/>
      <c r="F999" s="397"/>
      <c r="G999" s="397"/>
      <c r="H999" s="397"/>
      <c r="I999" s="397"/>
      <c r="J999" s="398"/>
      <c r="K999" s="47"/>
      <c r="L999" s="35"/>
      <c r="M999" s="36"/>
    </row>
    <row r="1000" spans="1:13" x14ac:dyDescent="0.4">
      <c r="A1000" s="154">
        <f t="shared" si="111"/>
        <v>252</v>
      </c>
      <c r="B1000" s="397"/>
      <c r="C1000" s="397"/>
      <c r="D1000" s="397"/>
      <c r="E1000" s="397"/>
      <c r="F1000" s="397"/>
      <c r="G1000" s="397"/>
      <c r="H1000" s="397"/>
      <c r="I1000" s="397"/>
      <c r="J1000" s="398"/>
      <c r="K1000" s="47"/>
      <c r="L1000" s="35"/>
      <c r="M1000" s="36"/>
    </row>
    <row r="1001" spans="1:13" ht="13.2" thickBot="1" x14ac:dyDescent="0.45">
      <c r="A1001" s="155">
        <f t="shared" si="111"/>
        <v>253</v>
      </c>
      <c r="B1001" s="418"/>
      <c r="C1001" s="418"/>
      <c r="D1001" s="418"/>
      <c r="E1001" s="418"/>
      <c r="F1001" s="418"/>
      <c r="G1001" s="418"/>
      <c r="H1001" s="418"/>
      <c r="I1001" s="418"/>
      <c r="J1001" s="419"/>
      <c r="K1001" s="47"/>
      <c r="L1001" s="37"/>
      <c r="M1001" s="38"/>
    </row>
    <row r="1002" spans="1:13" ht="6" customHeight="1" thickBot="1" x14ac:dyDescent="0.45">
      <c r="K1002" s="47"/>
    </row>
    <row r="1003" spans="1:13" ht="27.6" customHeight="1" x14ac:dyDescent="0.4">
      <c r="A1003" s="420">
        <v>8.4</v>
      </c>
      <c r="B1003" s="423" t="s">
        <v>1032</v>
      </c>
      <c r="C1003" s="158" t="s">
        <v>44</v>
      </c>
      <c r="D1003" s="160" t="s">
        <v>501</v>
      </c>
      <c r="E1003" s="424">
        <f>I1017</f>
        <v>30</v>
      </c>
      <c r="F1003" s="55"/>
      <c r="G1003" s="153">
        <v>254</v>
      </c>
      <c r="H1003" s="4" t="s">
        <v>845</v>
      </c>
      <c r="I1003" s="70">
        <v>2</v>
      </c>
      <c r="J1003" s="71">
        <f>I1003*8%/91</f>
        <v>1.7582417582417582E-3</v>
      </c>
      <c r="K1003" s="156" t="str">
        <f t="shared" si="108"/>
        <v/>
      </c>
      <c r="L1003" s="91">
        <v>2</v>
      </c>
      <c r="M1003" s="71">
        <f>L1003*8%/91</f>
        <v>1.7582417582417582E-3</v>
      </c>
    </row>
    <row r="1004" spans="1:13" ht="25.2" x14ac:dyDescent="0.4">
      <c r="A1004" s="421"/>
      <c r="B1004" s="412"/>
      <c r="C1004" s="401" t="s">
        <v>225</v>
      </c>
      <c r="D1004" s="400" t="s">
        <v>618</v>
      </c>
      <c r="E1004" s="425"/>
      <c r="F1004" s="461"/>
      <c r="G1004" s="154">
        <v>255</v>
      </c>
      <c r="H1004" s="65" t="s">
        <v>547</v>
      </c>
      <c r="I1004" s="66">
        <v>2</v>
      </c>
      <c r="J1004" s="1">
        <f>I1004*8%/91</f>
        <v>1.7582417582417582E-3</v>
      </c>
      <c r="K1004" s="156" t="str">
        <f t="shared" si="108"/>
        <v/>
      </c>
      <c r="L1004" s="39">
        <v>2</v>
      </c>
      <c r="M1004" s="1">
        <f>L1004*8%/91</f>
        <v>1.7582417582417582E-3</v>
      </c>
    </row>
    <row r="1005" spans="1:13" ht="37.799999999999997" x14ac:dyDescent="0.4">
      <c r="A1005" s="421"/>
      <c r="B1005" s="412"/>
      <c r="C1005" s="401"/>
      <c r="D1005" s="400"/>
      <c r="E1005" s="425"/>
      <c r="F1005" s="461"/>
      <c r="G1005" s="154">
        <v>256</v>
      </c>
      <c r="H1005" s="65" t="s">
        <v>802</v>
      </c>
      <c r="I1005" s="66">
        <v>4</v>
      </c>
      <c r="J1005" s="1">
        <f t="shared" ref="J1005:J1016" si="112">I1005*8%/91</f>
        <v>3.5164835164835165E-3</v>
      </c>
      <c r="K1005" s="156" t="str">
        <f t="shared" si="108"/>
        <v/>
      </c>
      <c r="L1005" s="39">
        <v>4</v>
      </c>
      <c r="M1005" s="1">
        <f t="shared" ref="M1005:M1016" si="113">L1005*8%/91</f>
        <v>3.5164835164835165E-3</v>
      </c>
    </row>
    <row r="1006" spans="1:13" ht="15.6" customHeight="1" x14ac:dyDescent="0.4">
      <c r="A1006" s="421"/>
      <c r="B1006" s="412"/>
      <c r="C1006" s="401" t="s">
        <v>261</v>
      </c>
      <c r="D1006" s="400" t="s">
        <v>619</v>
      </c>
      <c r="E1006" s="425"/>
      <c r="F1006" s="399"/>
      <c r="G1006" s="154">
        <v>257</v>
      </c>
      <c r="H1006" s="65" t="s">
        <v>278</v>
      </c>
      <c r="I1006" s="66">
        <v>2</v>
      </c>
      <c r="J1006" s="1">
        <f t="shared" si="112"/>
        <v>1.7582417582417582E-3</v>
      </c>
      <c r="K1006" s="156" t="str">
        <f t="shared" si="108"/>
        <v/>
      </c>
      <c r="L1006" s="39">
        <v>2</v>
      </c>
      <c r="M1006" s="1">
        <f t="shared" si="113"/>
        <v>1.7582417582417582E-3</v>
      </c>
    </row>
    <row r="1007" spans="1:13" ht="15.6" customHeight="1" x14ac:dyDescent="0.4">
      <c r="A1007" s="421"/>
      <c r="B1007" s="412"/>
      <c r="C1007" s="401"/>
      <c r="D1007" s="400"/>
      <c r="E1007" s="425"/>
      <c r="F1007" s="399"/>
      <c r="G1007" s="154">
        <v>258</v>
      </c>
      <c r="H1007" s="65" t="s">
        <v>427</v>
      </c>
      <c r="I1007" s="66">
        <v>2</v>
      </c>
      <c r="J1007" s="1">
        <f t="shared" si="112"/>
        <v>1.7582417582417582E-3</v>
      </c>
      <c r="K1007" s="156" t="str">
        <f t="shared" si="108"/>
        <v/>
      </c>
      <c r="L1007" s="39">
        <v>2</v>
      </c>
      <c r="M1007" s="1">
        <f t="shared" si="113"/>
        <v>1.7582417582417582E-3</v>
      </c>
    </row>
    <row r="1008" spans="1:13" ht="15.6" customHeight="1" x14ac:dyDescent="0.4">
      <c r="A1008" s="421"/>
      <c r="B1008" s="412"/>
      <c r="C1008" s="401"/>
      <c r="D1008" s="400"/>
      <c r="E1008" s="425"/>
      <c r="F1008" s="399"/>
      <c r="G1008" s="154">
        <v>259</v>
      </c>
      <c r="H1008" s="65" t="s">
        <v>782</v>
      </c>
      <c r="I1008" s="66">
        <v>2</v>
      </c>
      <c r="J1008" s="1">
        <f t="shared" si="112"/>
        <v>1.7582417582417582E-3</v>
      </c>
      <c r="K1008" s="156" t="str">
        <f t="shared" si="108"/>
        <v/>
      </c>
      <c r="L1008" s="39">
        <v>2</v>
      </c>
      <c r="M1008" s="1">
        <f t="shared" si="113"/>
        <v>1.7582417582417582E-3</v>
      </c>
    </row>
    <row r="1009" spans="1:13" ht="25.2" x14ac:dyDescent="0.4">
      <c r="A1009" s="421"/>
      <c r="B1009" s="412"/>
      <c r="C1009" s="401"/>
      <c r="D1009" s="400"/>
      <c r="E1009" s="425"/>
      <c r="F1009" s="399"/>
      <c r="G1009" s="154">
        <v>260</v>
      </c>
      <c r="H1009" s="65" t="s">
        <v>783</v>
      </c>
      <c r="I1009" s="66">
        <v>2</v>
      </c>
      <c r="J1009" s="1">
        <f t="shared" si="112"/>
        <v>1.7582417582417582E-3</v>
      </c>
      <c r="K1009" s="156" t="str">
        <f t="shared" si="108"/>
        <v/>
      </c>
      <c r="L1009" s="39">
        <v>2</v>
      </c>
      <c r="M1009" s="1">
        <f t="shared" si="113"/>
        <v>1.7582417582417582E-3</v>
      </c>
    </row>
    <row r="1010" spans="1:13" ht="15.6" customHeight="1" x14ac:dyDescent="0.4">
      <c r="A1010" s="421"/>
      <c r="B1010" s="412"/>
      <c r="C1010" s="401"/>
      <c r="D1010" s="400"/>
      <c r="E1010" s="425"/>
      <c r="F1010" s="399"/>
      <c r="G1010" s="154">
        <v>261</v>
      </c>
      <c r="H1010" s="65" t="s">
        <v>846</v>
      </c>
      <c r="I1010" s="66">
        <v>3</v>
      </c>
      <c r="J1010" s="1">
        <f t="shared" si="112"/>
        <v>2.6373626373626374E-3</v>
      </c>
      <c r="K1010" s="156" t="str">
        <f t="shared" si="108"/>
        <v/>
      </c>
      <c r="L1010" s="39">
        <v>3</v>
      </c>
      <c r="M1010" s="1">
        <f t="shared" si="113"/>
        <v>2.6373626373626374E-3</v>
      </c>
    </row>
    <row r="1011" spans="1:13" ht="25.2" x14ac:dyDescent="0.4">
      <c r="A1011" s="421"/>
      <c r="B1011" s="412"/>
      <c r="C1011" s="157" t="s">
        <v>262</v>
      </c>
      <c r="D1011" s="150" t="s">
        <v>887</v>
      </c>
      <c r="E1011" s="425"/>
      <c r="F1011" s="159"/>
      <c r="G1011" s="154">
        <v>262</v>
      </c>
      <c r="H1011" s="65" t="s">
        <v>366</v>
      </c>
      <c r="I1011" s="66">
        <v>1</v>
      </c>
      <c r="J1011" s="1">
        <f t="shared" si="112"/>
        <v>8.7912087912087912E-4</v>
      </c>
      <c r="K1011" s="156" t="str">
        <f t="shared" si="108"/>
        <v/>
      </c>
      <c r="L1011" s="39">
        <v>1</v>
      </c>
      <c r="M1011" s="1">
        <f t="shared" si="113"/>
        <v>8.7912087912087912E-4</v>
      </c>
    </row>
    <row r="1012" spans="1:13" ht="37.950000000000003" customHeight="1" x14ac:dyDescent="0.4">
      <c r="A1012" s="421"/>
      <c r="B1012" s="412"/>
      <c r="C1012" s="401" t="s">
        <v>338</v>
      </c>
      <c r="D1012" s="400" t="s">
        <v>1014</v>
      </c>
      <c r="E1012" s="425"/>
      <c r="F1012" s="399"/>
      <c r="G1012" s="154">
        <v>263</v>
      </c>
      <c r="H1012" s="65" t="s">
        <v>360</v>
      </c>
      <c r="I1012" s="66">
        <v>2</v>
      </c>
      <c r="J1012" s="1">
        <f t="shared" si="112"/>
        <v>1.7582417582417582E-3</v>
      </c>
      <c r="K1012" s="156" t="str">
        <f t="shared" si="108"/>
        <v/>
      </c>
      <c r="L1012" s="39">
        <v>2</v>
      </c>
      <c r="M1012" s="1">
        <f t="shared" si="113"/>
        <v>1.7582417582417582E-3</v>
      </c>
    </row>
    <row r="1013" spans="1:13" ht="24" customHeight="1" x14ac:dyDescent="0.4">
      <c r="A1013" s="421"/>
      <c r="B1013" s="412"/>
      <c r="C1013" s="401"/>
      <c r="D1013" s="400"/>
      <c r="E1013" s="425"/>
      <c r="F1013" s="399"/>
      <c r="G1013" s="154">
        <v>264</v>
      </c>
      <c r="H1013" s="65" t="s">
        <v>361</v>
      </c>
      <c r="I1013" s="66">
        <v>2</v>
      </c>
      <c r="J1013" s="1">
        <f t="shared" si="112"/>
        <v>1.7582417582417582E-3</v>
      </c>
      <c r="K1013" s="156" t="str">
        <f t="shared" si="108"/>
        <v/>
      </c>
      <c r="L1013" s="39">
        <v>2</v>
      </c>
      <c r="M1013" s="1">
        <f t="shared" si="113"/>
        <v>1.7582417582417582E-3</v>
      </c>
    </row>
    <row r="1014" spans="1:13" ht="37.799999999999997" x14ac:dyDescent="0.4">
      <c r="A1014" s="421"/>
      <c r="B1014" s="412"/>
      <c r="C1014" s="401" t="s">
        <v>339</v>
      </c>
      <c r="D1014" s="400" t="s">
        <v>968</v>
      </c>
      <c r="E1014" s="425"/>
      <c r="F1014" s="399"/>
      <c r="G1014" s="154">
        <v>265</v>
      </c>
      <c r="H1014" s="65" t="s">
        <v>969</v>
      </c>
      <c r="I1014" s="66">
        <v>3</v>
      </c>
      <c r="J1014" s="1">
        <f t="shared" si="112"/>
        <v>2.6373626373626374E-3</v>
      </c>
      <c r="K1014" s="156" t="str">
        <f t="shared" si="108"/>
        <v/>
      </c>
      <c r="L1014" s="39">
        <v>3</v>
      </c>
      <c r="M1014" s="1">
        <f t="shared" si="113"/>
        <v>2.6373626373626374E-3</v>
      </c>
    </row>
    <row r="1015" spans="1:13" ht="25.2" x14ac:dyDescent="0.4">
      <c r="A1015" s="421"/>
      <c r="B1015" s="412"/>
      <c r="C1015" s="401"/>
      <c r="D1015" s="400"/>
      <c r="E1015" s="425"/>
      <c r="F1015" s="399"/>
      <c r="G1015" s="154">
        <v>266</v>
      </c>
      <c r="H1015" s="65" t="s">
        <v>392</v>
      </c>
      <c r="I1015" s="66">
        <v>2</v>
      </c>
      <c r="J1015" s="1">
        <f t="shared" si="112"/>
        <v>1.7582417582417582E-3</v>
      </c>
      <c r="K1015" s="156" t="str">
        <f t="shared" si="108"/>
        <v/>
      </c>
      <c r="L1015" s="39">
        <v>2</v>
      </c>
      <c r="M1015" s="1">
        <f t="shared" si="113"/>
        <v>1.7582417582417582E-3</v>
      </c>
    </row>
    <row r="1016" spans="1:13" ht="15.6" customHeight="1" x14ac:dyDescent="0.4">
      <c r="A1016" s="421"/>
      <c r="B1016" s="412"/>
      <c r="C1016" s="401"/>
      <c r="D1016" s="400"/>
      <c r="E1016" s="425"/>
      <c r="F1016" s="399"/>
      <c r="G1016" s="154">
        <v>267</v>
      </c>
      <c r="H1016" s="65" t="s">
        <v>362</v>
      </c>
      <c r="I1016" s="66">
        <v>1</v>
      </c>
      <c r="J1016" s="1">
        <f t="shared" si="112"/>
        <v>8.7912087912087912E-4</v>
      </c>
      <c r="K1016" s="156" t="str">
        <f t="shared" si="108"/>
        <v/>
      </c>
      <c r="L1016" s="39">
        <v>1</v>
      </c>
      <c r="M1016" s="1">
        <f t="shared" si="113"/>
        <v>8.7912087912087912E-4</v>
      </c>
    </row>
    <row r="1017" spans="1:13" ht="16.2" customHeight="1" thickBot="1" x14ac:dyDescent="0.45">
      <c r="A1017" s="422"/>
      <c r="B1017" s="413"/>
      <c r="C1017" s="402"/>
      <c r="D1017" s="403"/>
      <c r="E1017" s="426"/>
      <c r="F1017" s="6"/>
      <c r="G1017" s="395" t="s">
        <v>4</v>
      </c>
      <c r="H1017" s="396"/>
      <c r="I1017" s="67">
        <f>SUM(I1003:I1016)</f>
        <v>30</v>
      </c>
      <c r="J1017" s="48">
        <f>SUM(J1003:J1016)</f>
        <v>2.6373626373626377E-2</v>
      </c>
      <c r="K1017" s="156" t="str">
        <f t="shared" si="108"/>
        <v/>
      </c>
      <c r="L1017" s="3">
        <f>SUM(L1003:L1016)</f>
        <v>30</v>
      </c>
      <c r="M1017" s="48">
        <f>SUM(M1003:M1016)</f>
        <v>2.6373626373626377E-2</v>
      </c>
    </row>
    <row r="1018" spans="1:13" ht="6" customHeight="1" thickBot="1" x14ac:dyDescent="0.45">
      <c r="A1018" s="47"/>
      <c r="B1018" s="41"/>
      <c r="C1018" s="47"/>
      <c r="D1018" s="62"/>
      <c r="E1018" s="47"/>
      <c r="G1018" s="81"/>
      <c r="H1018" s="81"/>
      <c r="I1018" s="88"/>
      <c r="J1018" s="95"/>
      <c r="K1018" s="47"/>
      <c r="L1018" s="88"/>
      <c r="M1018" s="95"/>
    </row>
    <row r="1019" spans="1:13" x14ac:dyDescent="0.4">
      <c r="A1019" s="386" t="s">
        <v>186</v>
      </c>
      <c r="B1019" s="387"/>
      <c r="C1019" s="387"/>
      <c r="D1019" s="387"/>
      <c r="E1019" s="387"/>
      <c r="F1019" s="387"/>
      <c r="G1019" s="387"/>
      <c r="H1019" s="387"/>
      <c r="I1019" s="387"/>
      <c r="J1019" s="388"/>
      <c r="K1019" s="156"/>
      <c r="L1019" s="32" t="s">
        <v>71</v>
      </c>
      <c r="M1019" s="33" t="s">
        <v>81</v>
      </c>
    </row>
    <row r="1020" spans="1:13" x14ac:dyDescent="0.4">
      <c r="A1020" s="154">
        <f>G1003</f>
        <v>254</v>
      </c>
      <c r="B1020" s="397"/>
      <c r="C1020" s="397"/>
      <c r="D1020" s="397"/>
      <c r="E1020" s="397"/>
      <c r="F1020" s="397"/>
      <c r="G1020" s="397"/>
      <c r="H1020" s="397"/>
      <c r="I1020" s="397"/>
      <c r="J1020" s="398"/>
      <c r="K1020" s="47"/>
      <c r="L1020" s="35"/>
      <c r="M1020" s="36"/>
    </row>
    <row r="1021" spans="1:13" x14ac:dyDescent="0.4">
      <c r="A1021" s="154">
        <f t="shared" ref="A1021:A1033" si="114">G1004</f>
        <v>255</v>
      </c>
      <c r="B1021" s="397"/>
      <c r="C1021" s="397"/>
      <c r="D1021" s="397"/>
      <c r="E1021" s="397"/>
      <c r="F1021" s="397"/>
      <c r="G1021" s="397"/>
      <c r="H1021" s="397"/>
      <c r="I1021" s="397"/>
      <c r="J1021" s="398"/>
      <c r="K1021" s="47"/>
      <c r="L1021" s="35"/>
      <c r="M1021" s="36"/>
    </row>
    <row r="1022" spans="1:13" x14ac:dyDescent="0.4">
      <c r="A1022" s="154">
        <f t="shared" si="114"/>
        <v>256</v>
      </c>
      <c r="B1022" s="397"/>
      <c r="C1022" s="397"/>
      <c r="D1022" s="397"/>
      <c r="E1022" s="397"/>
      <c r="F1022" s="397"/>
      <c r="G1022" s="397"/>
      <c r="H1022" s="397"/>
      <c r="I1022" s="397"/>
      <c r="J1022" s="398"/>
      <c r="K1022" s="47"/>
      <c r="L1022" s="35"/>
      <c r="M1022" s="36"/>
    </row>
    <row r="1023" spans="1:13" x14ac:dyDescent="0.4">
      <c r="A1023" s="154">
        <f t="shared" si="114"/>
        <v>257</v>
      </c>
      <c r="B1023" s="397"/>
      <c r="C1023" s="397"/>
      <c r="D1023" s="397"/>
      <c r="E1023" s="397"/>
      <c r="F1023" s="397"/>
      <c r="G1023" s="397"/>
      <c r="H1023" s="397"/>
      <c r="I1023" s="397"/>
      <c r="J1023" s="398"/>
      <c r="K1023" s="47"/>
      <c r="L1023" s="35"/>
      <c r="M1023" s="36"/>
    </row>
    <row r="1024" spans="1:13" x14ac:dyDescent="0.4">
      <c r="A1024" s="154">
        <f t="shared" si="114"/>
        <v>258</v>
      </c>
      <c r="B1024" s="397"/>
      <c r="C1024" s="397"/>
      <c r="D1024" s="397"/>
      <c r="E1024" s="397"/>
      <c r="F1024" s="397"/>
      <c r="G1024" s="397"/>
      <c r="H1024" s="397"/>
      <c r="I1024" s="397"/>
      <c r="J1024" s="398"/>
      <c r="K1024" s="47"/>
      <c r="L1024" s="35"/>
      <c r="M1024" s="36"/>
    </row>
    <row r="1025" spans="1:13" x14ac:dyDescent="0.4">
      <c r="A1025" s="154">
        <f t="shared" si="114"/>
        <v>259</v>
      </c>
      <c r="B1025" s="397"/>
      <c r="C1025" s="397"/>
      <c r="D1025" s="397"/>
      <c r="E1025" s="397"/>
      <c r="F1025" s="397"/>
      <c r="G1025" s="397"/>
      <c r="H1025" s="397"/>
      <c r="I1025" s="397"/>
      <c r="J1025" s="398"/>
      <c r="K1025" s="47"/>
      <c r="L1025" s="35"/>
      <c r="M1025" s="36"/>
    </row>
    <row r="1026" spans="1:13" x14ac:dyDescent="0.4">
      <c r="A1026" s="154">
        <f t="shared" si="114"/>
        <v>260</v>
      </c>
      <c r="B1026" s="397"/>
      <c r="C1026" s="397"/>
      <c r="D1026" s="397"/>
      <c r="E1026" s="397"/>
      <c r="F1026" s="397"/>
      <c r="G1026" s="397"/>
      <c r="H1026" s="397"/>
      <c r="I1026" s="397"/>
      <c r="J1026" s="398"/>
      <c r="K1026" s="47"/>
      <c r="L1026" s="35"/>
      <c r="M1026" s="36"/>
    </row>
    <row r="1027" spans="1:13" x14ac:dyDescent="0.4">
      <c r="A1027" s="154">
        <f t="shared" si="114"/>
        <v>261</v>
      </c>
      <c r="B1027" s="397"/>
      <c r="C1027" s="397"/>
      <c r="D1027" s="397"/>
      <c r="E1027" s="397"/>
      <c r="F1027" s="397"/>
      <c r="G1027" s="397"/>
      <c r="H1027" s="397"/>
      <c r="I1027" s="397"/>
      <c r="J1027" s="398"/>
      <c r="K1027" s="47"/>
      <c r="L1027" s="35"/>
      <c r="M1027" s="36"/>
    </row>
    <row r="1028" spans="1:13" x14ac:dyDescent="0.4">
      <c r="A1028" s="154">
        <f t="shared" si="114"/>
        <v>262</v>
      </c>
      <c r="B1028" s="397"/>
      <c r="C1028" s="397"/>
      <c r="D1028" s="397"/>
      <c r="E1028" s="397"/>
      <c r="F1028" s="397"/>
      <c r="G1028" s="397"/>
      <c r="H1028" s="397"/>
      <c r="I1028" s="397"/>
      <c r="J1028" s="398"/>
      <c r="K1028" s="47"/>
      <c r="L1028" s="35"/>
      <c r="M1028" s="36"/>
    </row>
    <row r="1029" spans="1:13" x14ac:dyDescent="0.4">
      <c r="A1029" s="154">
        <f t="shared" si="114"/>
        <v>263</v>
      </c>
      <c r="B1029" s="397"/>
      <c r="C1029" s="397"/>
      <c r="D1029" s="397"/>
      <c r="E1029" s="397"/>
      <c r="F1029" s="397"/>
      <c r="G1029" s="397"/>
      <c r="H1029" s="397"/>
      <c r="I1029" s="397"/>
      <c r="J1029" s="398"/>
      <c r="K1029" s="47"/>
      <c r="L1029" s="35"/>
      <c r="M1029" s="36"/>
    </row>
    <row r="1030" spans="1:13" x14ac:dyDescent="0.4">
      <c r="A1030" s="154">
        <f t="shared" si="114"/>
        <v>264</v>
      </c>
      <c r="B1030" s="397"/>
      <c r="C1030" s="397"/>
      <c r="D1030" s="397"/>
      <c r="E1030" s="397"/>
      <c r="F1030" s="397"/>
      <c r="G1030" s="397"/>
      <c r="H1030" s="397"/>
      <c r="I1030" s="397"/>
      <c r="J1030" s="398"/>
      <c r="K1030" s="47"/>
      <c r="L1030" s="35"/>
      <c r="M1030" s="36"/>
    </row>
    <row r="1031" spans="1:13" x14ac:dyDescent="0.4">
      <c r="A1031" s="154">
        <f t="shared" si="114"/>
        <v>265</v>
      </c>
      <c r="B1031" s="397"/>
      <c r="C1031" s="397"/>
      <c r="D1031" s="397"/>
      <c r="E1031" s="397"/>
      <c r="F1031" s="397"/>
      <c r="G1031" s="397"/>
      <c r="H1031" s="397"/>
      <c r="I1031" s="397"/>
      <c r="J1031" s="398"/>
      <c r="K1031" s="47"/>
      <c r="L1031" s="35"/>
      <c r="M1031" s="36"/>
    </row>
    <row r="1032" spans="1:13" x14ac:dyDescent="0.4">
      <c r="A1032" s="154">
        <f t="shared" si="114"/>
        <v>266</v>
      </c>
      <c r="B1032" s="397"/>
      <c r="C1032" s="397"/>
      <c r="D1032" s="397"/>
      <c r="E1032" s="397"/>
      <c r="F1032" s="397"/>
      <c r="G1032" s="397"/>
      <c r="H1032" s="397"/>
      <c r="I1032" s="397"/>
      <c r="J1032" s="398"/>
      <c r="K1032" s="47"/>
      <c r="L1032" s="35"/>
      <c r="M1032" s="36"/>
    </row>
    <row r="1033" spans="1:13" ht="13.2" thickBot="1" x14ac:dyDescent="0.45">
      <c r="A1033" s="155">
        <f t="shared" si="114"/>
        <v>267</v>
      </c>
      <c r="B1033" s="418"/>
      <c r="C1033" s="418"/>
      <c r="D1033" s="418"/>
      <c r="E1033" s="418"/>
      <c r="F1033" s="418"/>
      <c r="G1033" s="418"/>
      <c r="H1033" s="418"/>
      <c r="I1033" s="418"/>
      <c r="J1033" s="419"/>
      <c r="K1033" s="47"/>
      <c r="L1033" s="44"/>
      <c r="M1033" s="46"/>
    </row>
    <row r="1034" spans="1:13" ht="6" customHeight="1" thickBot="1" x14ac:dyDescent="0.45">
      <c r="K1034" s="47"/>
    </row>
    <row r="1035" spans="1:13" ht="24.6" customHeight="1" x14ac:dyDescent="0.4">
      <c r="A1035" s="386" t="s">
        <v>621</v>
      </c>
      <c r="B1035" s="387"/>
      <c r="C1035" s="387"/>
      <c r="D1035" s="387"/>
      <c r="E1035" s="388"/>
      <c r="F1035" s="453"/>
      <c r="G1035" s="454" t="s">
        <v>45</v>
      </c>
      <c r="H1035" s="455"/>
      <c r="I1035" s="456">
        <f>I1055+I1078</f>
        <v>42</v>
      </c>
      <c r="J1035" s="457"/>
      <c r="K1035" s="156"/>
      <c r="L1035" s="196" t="s">
        <v>543</v>
      </c>
      <c r="M1035" s="187">
        <f>L1055+L1078</f>
        <v>38</v>
      </c>
    </row>
    <row r="1036" spans="1:13" ht="25.2" customHeight="1" x14ac:dyDescent="0.4">
      <c r="A1036" s="416" t="s">
        <v>429</v>
      </c>
      <c r="B1036" s="405" t="s">
        <v>179</v>
      </c>
      <c r="C1036" s="406" t="s">
        <v>272</v>
      </c>
      <c r="D1036" s="405" t="s">
        <v>213</v>
      </c>
      <c r="E1036" s="407" t="s">
        <v>2</v>
      </c>
      <c r="F1036" s="453"/>
      <c r="G1036" s="467" t="s">
        <v>176</v>
      </c>
      <c r="H1036" s="477" t="s">
        <v>177</v>
      </c>
      <c r="I1036" s="462" t="s">
        <v>181</v>
      </c>
      <c r="J1036" s="464" t="s">
        <v>3</v>
      </c>
      <c r="K1036" s="156"/>
      <c r="L1036" s="408" t="s">
        <v>6</v>
      </c>
      <c r="M1036" s="409"/>
    </row>
    <row r="1037" spans="1:13" ht="13.2" thickBot="1" x14ac:dyDescent="0.45">
      <c r="A1037" s="416"/>
      <c r="B1037" s="405"/>
      <c r="C1037" s="406"/>
      <c r="D1037" s="405"/>
      <c r="E1037" s="407"/>
      <c r="F1037" s="7"/>
      <c r="G1037" s="468"/>
      <c r="H1037" s="478"/>
      <c r="I1037" s="463"/>
      <c r="J1037" s="465"/>
      <c r="K1037" s="156"/>
      <c r="L1037" s="197" t="s">
        <v>0</v>
      </c>
      <c r="M1037" s="198" t="s">
        <v>1</v>
      </c>
    </row>
    <row r="1038" spans="1:13" ht="12.6" customHeight="1" x14ac:dyDescent="0.4">
      <c r="A1038" s="410">
        <v>9.1</v>
      </c>
      <c r="B1038" s="412" t="s">
        <v>620</v>
      </c>
      <c r="C1038" s="400" t="s">
        <v>46</v>
      </c>
      <c r="D1038" s="400" t="s">
        <v>562</v>
      </c>
      <c r="E1038" s="414">
        <f>I1055</f>
        <v>36</v>
      </c>
      <c r="F1038" s="399"/>
      <c r="G1038" s="154">
        <v>268</v>
      </c>
      <c r="H1038" s="65" t="s">
        <v>226</v>
      </c>
      <c r="I1038" s="66">
        <v>2</v>
      </c>
      <c r="J1038" s="5">
        <f>I1038*4%/42</f>
        <v>1.9047619047619048E-3</v>
      </c>
      <c r="K1038" s="156" t="str">
        <f t="shared" si="108"/>
        <v/>
      </c>
      <c r="L1038" s="91">
        <v>2</v>
      </c>
      <c r="M1038" s="5">
        <f>L1038*4%/42</f>
        <v>1.9047619047619048E-3</v>
      </c>
    </row>
    <row r="1039" spans="1:13" ht="15.6" customHeight="1" x14ac:dyDescent="0.4">
      <c r="A1039" s="410"/>
      <c r="B1039" s="412"/>
      <c r="C1039" s="400"/>
      <c r="D1039" s="400"/>
      <c r="E1039" s="414"/>
      <c r="F1039" s="399"/>
      <c r="G1039" s="154">
        <v>269</v>
      </c>
      <c r="H1039" s="65" t="s">
        <v>227</v>
      </c>
      <c r="I1039" s="66">
        <v>2</v>
      </c>
      <c r="J1039" s="5">
        <f t="shared" ref="J1039:J1054" si="115">I1039*4%/42</f>
        <v>1.9047619047619048E-3</v>
      </c>
      <c r="K1039" s="156" t="str">
        <f t="shared" si="108"/>
        <v/>
      </c>
      <c r="L1039" s="39">
        <v>2</v>
      </c>
      <c r="M1039" s="5">
        <f t="shared" ref="M1039:M1054" si="116">L1039*4%/42</f>
        <v>1.9047619047619048E-3</v>
      </c>
    </row>
    <row r="1040" spans="1:13" ht="66.599999999999994" customHeight="1" x14ac:dyDescent="0.4">
      <c r="A1040" s="410"/>
      <c r="B1040" s="412"/>
      <c r="C1040" s="400"/>
      <c r="D1040" s="400"/>
      <c r="E1040" s="414"/>
      <c r="F1040" s="399"/>
      <c r="G1040" s="154">
        <v>270</v>
      </c>
      <c r="H1040" s="65" t="s">
        <v>924</v>
      </c>
      <c r="I1040" s="66">
        <v>3</v>
      </c>
      <c r="J1040" s="5">
        <f t="shared" si="115"/>
        <v>2.8571428571428571E-3</v>
      </c>
      <c r="K1040" s="156" t="str">
        <f t="shared" si="108"/>
        <v/>
      </c>
      <c r="L1040" s="39">
        <v>3</v>
      </c>
      <c r="M1040" s="5">
        <f t="shared" si="116"/>
        <v>2.8571428571428571E-3</v>
      </c>
    </row>
    <row r="1041" spans="1:13" ht="25.2" x14ac:dyDescent="0.4">
      <c r="A1041" s="410"/>
      <c r="B1041" s="412"/>
      <c r="C1041" s="400"/>
      <c r="D1041" s="400"/>
      <c r="E1041" s="414"/>
      <c r="F1041" s="399"/>
      <c r="G1041" s="154">
        <v>271</v>
      </c>
      <c r="H1041" s="65" t="s">
        <v>996</v>
      </c>
      <c r="I1041" s="66">
        <v>1</v>
      </c>
      <c r="J1041" s="5">
        <f t="shared" si="115"/>
        <v>9.5238095238095238E-4</v>
      </c>
      <c r="K1041" s="156" t="str">
        <f t="shared" si="108"/>
        <v/>
      </c>
      <c r="L1041" s="39">
        <v>1</v>
      </c>
      <c r="M1041" s="5">
        <f t="shared" si="116"/>
        <v>9.5238095238095238E-4</v>
      </c>
    </row>
    <row r="1042" spans="1:13" ht="25.2" x14ac:dyDescent="0.4">
      <c r="A1042" s="410"/>
      <c r="B1042" s="412"/>
      <c r="C1042" s="400" t="s">
        <v>47</v>
      </c>
      <c r="D1042" s="400" t="s">
        <v>299</v>
      </c>
      <c r="E1042" s="414"/>
      <c r="F1042" s="399"/>
      <c r="G1042" s="154">
        <v>272</v>
      </c>
      <c r="H1042" s="65" t="s">
        <v>393</v>
      </c>
      <c r="I1042" s="66">
        <v>3</v>
      </c>
      <c r="J1042" s="5">
        <f t="shared" si="115"/>
        <v>2.8571428571428571E-3</v>
      </c>
      <c r="K1042" s="156" t="str">
        <f t="shared" ref="K1042:K1055" si="117">IF(AND(L1042&gt;=0,L1042&lt;=I1042),"",IF(AND(L1042&gt;I1042),"*"))</f>
        <v/>
      </c>
      <c r="L1042" s="39">
        <v>1</v>
      </c>
      <c r="M1042" s="5">
        <f t="shared" si="116"/>
        <v>9.5238095238095238E-4</v>
      </c>
    </row>
    <row r="1043" spans="1:13" ht="37.799999999999997" x14ac:dyDescent="0.4">
      <c r="A1043" s="410"/>
      <c r="B1043" s="412"/>
      <c r="C1043" s="400"/>
      <c r="D1043" s="400"/>
      <c r="E1043" s="414"/>
      <c r="F1043" s="399"/>
      <c r="G1043" s="154">
        <v>273</v>
      </c>
      <c r="H1043" s="65" t="s">
        <v>605</v>
      </c>
      <c r="I1043" s="66">
        <v>2</v>
      </c>
      <c r="J1043" s="5">
        <f t="shared" si="115"/>
        <v>1.9047619047619048E-3</v>
      </c>
      <c r="K1043" s="156" t="str">
        <f t="shared" si="117"/>
        <v/>
      </c>
      <c r="L1043" s="39"/>
      <c r="M1043" s="5">
        <f t="shared" si="116"/>
        <v>0</v>
      </c>
    </row>
    <row r="1044" spans="1:13" ht="37.799999999999997" x14ac:dyDescent="0.4">
      <c r="A1044" s="410"/>
      <c r="B1044" s="412"/>
      <c r="C1044" s="400"/>
      <c r="D1044" s="400"/>
      <c r="E1044" s="414"/>
      <c r="F1044" s="399"/>
      <c r="G1044" s="154">
        <v>274</v>
      </c>
      <c r="H1044" s="65" t="s">
        <v>1015</v>
      </c>
      <c r="I1044" s="66">
        <v>4</v>
      </c>
      <c r="J1044" s="5">
        <f t="shared" si="115"/>
        <v>3.8095238095238095E-3</v>
      </c>
      <c r="K1044" s="156" t="str">
        <f t="shared" si="117"/>
        <v/>
      </c>
      <c r="L1044" s="39">
        <v>4</v>
      </c>
      <c r="M1044" s="5">
        <f t="shared" si="116"/>
        <v>3.8095238095238095E-3</v>
      </c>
    </row>
    <row r="1045" spans="1:13" ht="25.2" x14ac:dyDescent="0.4">
      <c r="A1045" s="410"/>
      <c r="B1045" s="412"/>
      <c r="C1045" s="400"/>
      <c r="D1045" s="400"/>
      <c r="E1045" s="414"/>
      <c r="F1045" s="399"/>
      <c r="G1045" s="154">
        <v>275</v>
      </c>
      <c r="H1045" s="65" t="s">
        <v>606</v>
      </c>
      <c r="I1045" s="66">
        <v>4</v>
      </c>
      <c r="J1045" s="5">
        <f t="shared" si="115"/>
        <v>3.8095238095238095E-3</v>
      </c>
      <c r="K1045" s="156" t="str">
        <f t="shared" si="117"/>
        <v/>
      </c>
      <c r="L1045" s="39">
        <v>4</v>
      </c>
      <c r="M1045" s="5">
        <f t="shared" si="116"/>
        <v>3.8095238095238095E-3</v>
      </c>
    </row>
    <row r="1046" spans="1:13" ht="15.6" customHeight="1" x14ac:dyDescent="0.4">
      <c r="A1046" s="410"/>
      <c r="B1046" s="412"/>
      <c r="C1046" s="400" t="s">
        <v>79</v>
      </c>
      <c r="D1046" s="400" t="s">
        <v>394</v>
      </c>
      <c r="E1046" s="414"/>
      <c r="F1046" s="399"/>
      <c r="G1046" s="154">
        <v>276</v>
      </c>
      <c r="H1046" s="65" t="s">
        <v>428</v>
      </c>
      <c r="I1046" s="66">
        <v>1</v>
      </c>
      <c r="J1046" s="5">
        <f t="shared" si="115"/>
        <v>9.5238095238095238E-4</v>
      </c>
      <c r="K1046" s="156" t="str">
        <f t="shared" si="117"/>
        <v/>
      </c>
      <c r="L1046" s="39">
        <v>1</v>
      </c>
      <c r="M1046" s="5">
        <f t="shared" si="116"/>
        <v>9.5238095238095238E-4</v>
      </c>
    </row>
    <row r="1047" spans="1:13" ht="66.599999999999994" customHeight="1" x14ac:dyDescent="0.4">
      <c r="A1047" s="410"/>
      <c r="B1047" s="412"/>
      <c r="C1047" s="400"/>
      <c r="D1047" s="400"/>
      <c r="E1047" s="414"/>
      <c r="F1047" s="399"/>
      <c r="G1047" s="154">
        <v>277</v>
      </c>
      <c r="H1047" s="65" t="s">
        <v>473</v>
      </c>
      <c r="I1047" s="66">
        <v>3</v>
      </c>
      <c r="J1047" s="5">
        <f t="shared" si="115"/>
        <v>2.8571428571428571E-3</v>
      </c>
      <c r="K1047" s="156" t="str">
        <f t="shared" si="117"/>
        <v/>
      </c>
      <c r="L1047" s="39">
        <v>3</v>
      </c>
      <c r="M1047" s="5">
        <f t="shared" si="116"/>
        <v>2.8571428571428571E-3</v>
      </c>
    </row>
    <row r="1048" spans="1:13" ht="25.2" x14ac:dyDescent="0.4">
      <c r="A1048" s="410"/>
      <c r="B1048" s="412"/>
      <c r="C1048" s="400"/>
      <c r="D1048" s="400"/>
      <c r="E1048" s="414"/>
      <c r="F1048" s="399"/>
      <c r="G1048" s="154">
        <v>278</v>
      </c>
      <c r="H1048" s="65" t="s">
        <v>395</v>
      </c>
      <c r="I1048" s="66">
        <v>1</v>
      </c>
      <c r="J1048" s="5">
        <f t="shared" si="115"/>
        <v>9.5238095238095238E-4</v>
      </c>
      <c r="K1048" s="156" t="str">
        <f t="shared" si="117"/>
        <v/>
      </c>
      <c r="L1048" s="39">
        <v>1</v>
      </c>
      <c r="M1048" s="5">
        <f t="shared" si="116"/>
        <v>9.5238095238095238E-4</v>
      </c>
    </row>
    <row r="1049" spans="1:13" ht="15.6" customHeight="1" x14ac:dyDescent="0.4">
      <c r="A1049" s="410"/>
      <c r="B1049" s="412"/>
      <c r="C1049" s="400" t="s">
        <v>80</v>
      </c>
      <c r="D1049" s="400" t="s">
        <v>396</v>
      </c>
      <c r="E1049" s="414"/>
      <c r="F1049" s="399"/>
      <c r="G1049" s="154">
        <v>279</v>
      </c>
      <c r="H1049" s="65" t="s">
        <v>397</v>
      </c>
      <c r="I1049" s="66">
        <v>2</v>
      </c>
      <c r="J1049" s="5">
        <f t="shared" si="115"/>
        <v>1.9047619047619048E-3</v>
      </c>
      <c r="K1049" s="156" t="str">
        <f t="shared" si="117"/>
        <v/>
      </c>
      <c r="L1049" s="39">
        <v>2</v>
      </c>
      <c r="M1049" s="5">
        <f t="shared" si="116"/>
        <v>1.9047619047619048E-3</v>
      </c>
    </row>
    <row r="1050" spans="1:13" ht="50.4" x14ac:dyDescent="0.4">
      <c r="A1050" s="410"/>
      <c r="B1050" s="412"/>
      <c r="C1050" s="400"/>
      <c r="D1050" s="400"/>
      <c r="E1050" s="414"/>
      <c r="F1050" s="399"/>
      <c r="G1050" s="154">
        <v>280</v>
      </c>
      <c r="H1050" s="65" t="s">
        <v>1016</v>
      </c>
      <c r="I1050" s="66">
        <v>2</v>
      </c>
      <c r="J1050" s="5">
        <f t="shared" si="115"/>
        <v>1.9047619047619048E-3</v>
      </c>
      <c r="K1050" s="156" t="str">
        <f t="shared" si="117"/>
        <v/>
      </c>
      <c r="L1050" s="39">
        <v>2</v>
      </c>
      <c r="M1050" s="5">
        <f t="shared" si="116"/>
        <v>1.9047619047619048E-3</v>
      </c>
    </row>
    <row r="1051" spans="1:13" ht="25.2" x14ac:dyDescent="0.4">
      <c r="A1051" s="410"/>
      <c r="B1051" s="412"/>
      <c r="C1051" s="400"/>
      <c r="D1051" s="400"/>
      <c r="E1051" s="414"/>
      <c r="F1051" s="399"/>
      <c r="G1051" s="154">
        <v>281</v>
      </c>
      <c r="H1051" s="65" t="s">
        <v>398</v>
      </c>
      <c r="I1051" s="66">
        <v>2</v>
      </c>
      <c r="J1051" s="5">
        <f t="shared" si="115"/>
        <v>1.9047619047619048E-3</v>
      </c>
      <c r="K1051" s="156" t="str">
        <f t="shared" si="117"/>
        <v/>
      </c>
      <c r="L1051" s="39">
        <v>2</v>
      </c>
      <c r="M1051" s="5">
        <f t="shared" si="116"/>
        <v>1.9047619047619048E-3</v>
      </c>
    </row>
    <row r="1052" spans="1:13" ht="37.799999999999997" x14ac:dyDescent="0.4">
      <c r="A1052" s="410"/>
      <c r="B1052" s="412"/>
      <c r="C1052" s="400" t="s">
        <v>263</v>
      </c>
      <c r="D1052" s="400" t="s">
        <v>771</v>
      </c>
      <c r="E1052" s="414"/>
      <c r="F1052" s="399"/>
      <c r="G1052" s="154">
        <v>282</v>
      </c>
      <c r="H1052" s="65" t="s">
        <v>844</v>
      </c>
      <c r="I1052" s="66">
        <v>1</v>
      </c>
      <c r="J1052" s="5">
        <f t="shared" si="115"/>
        <v>9.5238095238095238E-4</v>
      </c>
      <c r="K1052" s="156" t="str">
        <f t="shared" si="117"/>
        <v/>
      </c>
      <c r="L1052" s="39">
        <v>1</v>
      </c>
      <c r="M1052" s="5">
        <f t="shared" si="116"/>
        <v>9.5238095238095238E-4</v>
      </c>
    </row>
    <row r="1053" spans="1:13" ht="25.2" x14ac:dyDescent="0.4">
      <c r="A1053" s="410"/>
      <c r="B1053" s="412"/>
      <c r="C1053" s="400"/>
      <c r="D1053" s="400"/>
      <c r="E1053" s="414"/>
      <c r="F1053" s="399"/>
      <c r="G1053" s="154">
        <v>283</v>
      </c>
      <c r="H1053" s="65" t="s">
        <v>772</v>
      </c>
      <c r="I1053" s="66">
        <v>1</v>
      </c>
      <c r="J1053" s="5">
        <f t="shared" si="115"/>
        <v>9.5238095238095238E-4</v>
      </c>
      <c r="K1053" s="156" t="str">
        <f t="shared" si="117"/>
        <v/>
      </c>
      <c r="L1053" s="39">
        <v>1</v>
      </c>
      <c r="M1053" s="5">
        <f t="shared" si="116"/>
        <v>9.5238095238095238E-4</v>
      </c>
    </row>
    <row r="1054" spans="1:13" ht="24" customHeight="1" x14ac:dyDescent="0.4">
      <c r="A1054" s="410"/>
      <c r="B1054" s="412"/>
      <c r="C1054" s="400" t="s">
        <v>264</v>
      </c>
      <c r="D1054" s="400" t="s">
        <v>773</v>
      </c>
      <c r="E1054" s="414"/>
      <c r="F1054" s="159"/>
      <c r="G1054" s="154">
        <v>284</v>
      </c>
      <c r="H1054" s="65" t="s">
        <v>774</v>
      </c>
      <c r="I1054" s="66">
        <v>2</v>
      </c>
      <c r="J1054" s="5">
        <f t="shared" si="115"/>
        <v>1.9047619047619048E-3</v>
      </c>
      <c r="K1054" s="156" t="str">
        <f t="shared" si="117"/>
        <v/>
      </c>
      <c r="L1054" s="39">
        <v>2</v>
      </c>
      <c r="M1054" s="5">
        <f t="shared" si="116"/>
        <v>1.9047619047619048E-3</v>
      </c>
    </row>
    <row r="1055" spans="1:13" ht="16.2" customHeight="1" thickBot="1" x14ac:dyDescent="0.45">
      <c r="A1055" s="411"/>
      <c r="B1055" s="413"/>
      <c r="C1055" s="403"/>
      <c r="D1055" s="403"/>
      <c r="E1055" s="415"/>
      <c r="F1055" s="11"/>
      <c r="G1055" s="395" t="s">
        <v>4</v>
      </c>
      <c r="H1055" s="396"/>
      <c r="I1055" s="72">
        <f>SUM(I1038:I1054)</f>
        <v>36</v>
      </c>
      <c r="J1055" s="49">
        <f>SUM(J1038:J1054)</f>
        <v>3.4285714285714287E-2</v>
      </c>
      <c r="K1055" s="156" t="str">
        <f t="shared" si="117"/>
        <v/>
      </c>
      <c r="L1055" s="14">
        <f>SUM(L1038:L1054)</f>
        <v>32</v>
      </c>
      <c r="M1055" s="49">
        <f>SUM(M1038:M1054)</f>
        <v>3.0476190476190476E-2</v>
      </c>
    </row>
    <row r="1056" spans="1:13" ht="6" customHeight="1" thickBot="1" x14ac:dyDescent="0.45">
      <c r="A1056" s="29"/>
      <c r="B1056" s="41"/>
      <c r="C1056" s="29"/>
      <c r="D1056" s="62"/>
      <c r="E1056" s="29"/>
      <c r="F1056" s="9"/>
      <c r="G1056" s="81"/>
      <c r="H1056" s="81"/>
      <c r="I1056" s="82"/>
      <c r="J1056" s="83"/>
      <c r="K1056" s="47"/>
      <c r="L1056" s="82"/>
      <c r="M1056" s="83"/>
    </row>
    <row r="1057" spans="1:13" x14ac:dyDescent="0.4">
      <c r="A1057" s="386" t="s">
        <v>186</v>
      </c>
      <c r="B1057" s="387"/>
      <c r="C1057" s="387"/>
      <c r="D1057" s="387"/>
      <c r="E1057" s="387"/>
      <c r="F1057" s="387"/>
      <c r="G1057" s="387"/>
      <c r="H1057" s="387"/>
      <c r="I1057" s="387"/>
      <c r="J1057" s="388"/>
      <c r="K1057" s="156"/>
      <c r="L1057" s="32" t="s">
        <v>71</v>
      </c>
      <c r="M1057" s="33" t="s">
        <v>81</v>
      </c>
    </row>
    <row r="1058" spans="1:13" x14ac:dyDescent="0.4">
      <c r="A1058" s="154">
        <f>G1038</f>
        <v>268</v>
      </c>
      <c r="B1058" s="397"/>
      <c r="C1058" s="397"/>
      <c r="D1058" s="397"/>
      <c r="E1058" s="397"/>
      <c r="F1058" s="397"/>
      <c r="G1058" s="397"/>
      <c r="H1058" s="397"/>
      <c r="I1058" s="397"/>
      <c r="J1058" s="398"/>
      <c r="K1058" s="47"/>
      <c r="L1058" s="35"/>
      <c r="M1058" s="36"/>
    </row>
    <row r="1059" spans="1:13" x14ac:dyDescent="0.4">
      <c r="A1059" s="154">
        <f t="shared" ref="A1059:A1074" si="118">G1039</f>
        <v>269</v>
      </c>
      <c r="B1059" s="397"/>
      <c r="C1059" s="397"/>
      <c r="D1059" s="397"/>
      <c r="E1059" s="397"/>
      <c r="F1059" s="397"/>
      <c r="G1059" s="397"/>
      <c r="H1059" s="397"/>
      <c r="I1059" s="397"/>
      <c r="J1059" s="398"/>
      <c r="K1059" s="47"/>
      <c r="L1059" s="35"/>
      <c r="M1059" s="36"/>
    </row>
    <row r="1060" spans="1:13" x14ac:dyDescent="0.4">
      <c r="A1060" s="154">
        <f t="shared" si="118"/>
        <v>270</v>
      </c>
      <c r="B1060" s="397"/>
      <c r="C1060" s="397"/>
      <c r="D1060" s="397"/>
      <c r="E1060" s="397"/>
      <c r="F1060" s="397"/>
      <c r="G1060" s="397"/>
      <c r="H1060" s="397"/>
      <c r="I1060" s="397"/>
      <c r="J1060" s="398"/>
      <c r="K1060" s="47"/>
      <c r="L1060" s="35"/>
      <c r="M1060" s="36"/>
    </row>
    <row r="1061" spans="1:13" x14ac:dyDescent="0.4">
      <c r="A1061" s="154">
        <f t="shared" si="118"/>
        <v>271</v>
      </c>
      <c r="B1061" s="397"/>
      <c r="C1061" s="397"/>
      <c r="D1061" s="397"/>
      <c r="E1061" s="397"/>
      <c r="F1061" s="397"/>
      <c r="G1061" s="397"/>
      <c r="H1061" s="397"/>
      <c r="I1061" s="397"/>
      <c r="J1061" s="398"/>
      <c r="K1061" s="47"/>
      <c r="L1061" s="35"/>
      <c r="M1061" s="36"/>
    </row>
    <row r="1062" spans="1:13" x14ac:dyDescent="0.4">
      <c r="A1062" s="154">
        <f t="shared" si="118"/>
        <v>272</v>
      </c>
      <c r="B1062" s="397"/>
      <c r="C1062" s="397"/>
      <c r="D1062" s="397"/>
      <c r="E1062" s="397"/>
      <c r="F1062" s="397"/>
      <c r="G1062" s="397"/>
      <c r="H1062" s="397"/>
      <c r="I1062" s="397"/>
      <c r="J1062" s="398"/>
      <c r="K1062" s="47"/>
      <c r="L1062" s="35"/>
      <c r="M1062" s="36"/>
    </row>
    <row r="1063" spans="1:13" x14ac:dyDescent="0.4">
      <c r="A1063" s="154">
        <f t="shared" si="118"/>
        <v>273</v>
      </c>
      <c r="B1063" s="397"/>
      <c r="C1063" s="397"/>
      <c r="D1063" s="397"/>
      <c r="E1063" s="397"/>
      <c r="F1063" s="397"/>
      <c r="G1063" s="397"/>
      <c r="H1063" s="397"/>
      <c r="I1063" s="397"/>
      <c r="J1063" s="398"/>
      <c r="K1063" s="47"/>
      <c r="L1063" s="35"/>
      <c r="M1063" s="36"/>
    </row>
    <row r="1064" spans="1:13" x14ac:dyDescent="0.4">
      <c r="A1064" s="154">
        <f t="shared" si="118"/>
        <v>274</v>
      </c>
      <c r="B1064" s="397"/>
      <c r="C1064" s="397"/>
      <c r="D1064" s="397"/>
      <c r="E1064" s="397"/>
      <c r="F1064" s="397"/>
      <c r="G1064" s="397"/>
      <c r="H1064" s="397"/>
      <c r="I1064" s="397"/>
      <c r="J1064" s="398"/>
      <c r="K1064" s="47"/>
      <c r="L1064" s="35"/>
      <c r="M1064" s="36"/>
    </row>
    <row r="1065" spans="1:13" x14ac:dyDescent="0.4">
      <c r="A1065" s="154">
        <f t="shared" si="118"/>
        <v>275</v>
      </c>
      <c r="B1065" s="397"/>
      <c r="C1065" s="397"/>
      <c r="D1065" s="397"/>
      <c r="E1065" s="397"/>
      <c r="F1065" s="397"/>
      <c r="G1065" s="397"/>
      <c r="H1065" s="397"/>
      <c r="I1065" s="397"/>
      <c r="J1065" s="398"/>
      <c r="K1065" s="47"/>
      <c r="L1065" s="35"/>
      <c r="M1065" s="36"/>
    </row>
    <row r="1066" spans="1:13" x14ac:dyDescent="0.4">
      <c r="A1066" s="154">
        <f t="shared" si="118"/>
        <v>276</v>
      </c>
      <c r="B1066" s="397"/>
      <c r="C1066" s="397"/>
      <c r="D1066" s="397"/>
      <c r="E1066" s="397"/>
      <c r="F1066" s="397"/>
      <c r="G1066" s="397"/>
      <c r="H1066" s="397"/>
      <c r="I1066" s="397"/>
      <c r="J1066" s="398"/>
      <c r="K1066" s="47"/>
      <c r="L1066" s="35"/>
      <c r="M1066" s="36"/>
    </row>
    <row r="1067" spans="1:13" x14ac:dyDescent="0.4">
      <c r="A1067" s="154">
        <f t="shared" si="118"/>
        <v>277</v>
      </c>
      <c r="B1067" s="397"/>
      <c r="C1067" s="397"/>
      <c r="D1067" s="397"/>
      <c r="E1067" s="397"/>
      <c r="F1067" s="397"/>
      <c r="G1067" s="397"/>
      <c r="H1067" s="397"/>
      <c r="I1067" s="397"/>
      <c r="J1067" s="398"/>
      <c r="K1067" s="47"/>
      <c r="L1067" s="35"/>
      <c r="M1067" s="36"/>
    </row>
    <row r="1068" spans="1:13" x14ac:dyDescent="0.4">
      <c r="A1068" s="154">
        <f t="shared" si="118"/>
        <v>278</v>
      </c>
      <c r="B1068" s="397"/>
      <c r="C1068" s="397"/>
      <c r="D1068" s="397"/>
      <c r="E1068" s="397"/>
      <c r="F1068" s="397"/>
      <c r="G1068" s="397"/>
      <c r="H1068" s="397"/>
      <c r="I1068" s="397"/>
      <c r="J1068" s="398"/>
      <c r="K1068" s="47"/>
      <c r="L1068" s="35"/>
      <c r="M1068" s="36"/>
    </row>
    <row r="1069" spans="1:13" x14ac:dyDescent="0.4">
      <c r="A1069" s="154">
        <f t="shared" si="118"/>
        <v>279</v>
      </c>
      <c r="B1069" s="397"/>
      <c r="C1069" s="397"/>
      <c r="D1069" s="397"/>
      <c r="E1069" s="397"/>
      <c r="F1069" s="397"/>
      <c r="G1069" s="397"/>
      <c r="H1069" s="397"/>
      <c r="I1069" s="397"/>
      <c r="J1069" s="398"/>
      <c r="K1069" s="47"/>
      <c r="L1069" s="35"/>
      <c r="M1069" s="36"/>
    </row>
    <row r="1070" spans="1:13" x14ac:dyDescent="0.4">
      <c r="A1070" s="154">
        <f t="shared" si="118"/>
        <v>280</v>
      </c>
      <c r="B1070" s="397"/>
      <c r="C1070" s="397"/>
      <c r="D1070" s="397"/>
      <c r="E1070" s="397"/>
      <c r="F1070" s="397"/>
      <c r="G1070" s="397"/>
      <c r="H1070" s="397"/>
      <c r="I1070" s="397"/>
      <c r="J1070" s="398"/>
      <c r="K1070" s="47"/>
      <c r="L1070" s="35"/>
      <c r="M1070" s="36"/>
    </row>
    <row r="1071" spans="1:13" x14ac:dyDescent="0.4">
      <c r="A1071" s="154">
        <f t="shared" si="118"/>
        <v>281</v>
      </c>
      <c r="B1071" s="397"/>
      <c r="C1071" s="397"/>
      <c r="D1071" s="397"/>
      <c r="E1071" s="397"/>
      <c r="F1071" s="397"/>
      <c r="G1071" s="397"/>
      <c r="H1071" s="397"/>
      <c r="I1071" s="397"/>
      <c r="J1071" s="398"/>
      <c r="K1071" s="47"/>
      <c r="L1071" s="35"/>
      <c r="M1071" s="36"/>
    </row>
    <row r="1072" spans="1:13" x14ac:dyDescent="0.4">
      <c r="A1072" s="154">
        <f t="shared" si="118"/>
        <v>282</v>
      </c>
      <c r="B1072" s="397"/>
      <c r="C1072" s="397"/>
      <c r="D1072" s="397"/>
      <c r="E1072" s="397"/>
      <c r="F1072" s="397"/>
      <c r="G1072" s="397"/>
      <c r="H1072" s="397"/>
      <c r="I1072" s="397"/>
      <c r="J1072" s="398"/>
      <c r="K1072" s="47"/>
      <c r="L1072" s="35"/>
      <c r="M1072" s="36"/>
    </row>
    <row r="1073" spans="1:13" x14ac:dyDescent="0.4">
      <c r="A1073" s="154">
        <f t="shared" si="118"/>
        <v>283</v>
      </c>
      <c r="B1073" s="397"/>
      <c r="C1073" s="397"/>
      <c r="D1073" s="397"/>
      <c r="E1073" s="397"/>
      <c r="F1073" s="397"/>
      <c r="G1073" s="397"/>
      <c r="H1073" s="397"/>
      <c r="I1073" s="397"/>
      <c r="J1073" s="398"/>
      <c r="K1073" s="47"/>
      <c r="L1073" s="35"/>
      <c r="M1073" s="36"/>
    </row>
    <row r="1074" spans="1:13" ht="13.2" thickBot="1" x14ac:dyDescent="0.45">
      <c r="A1074" s="155">
        <f t="shared" si="118"/>
        <v>284</v>
      </c>
      <c r="B1074" s="418"/>
      <c r="C1074" s="418"/>
      <c r="D1074" s="418"/>
      <c r="E1074" s="418"/>
      <c r="F1074" s="418"/>
      <c r="G1074" s="418"/>
      <c r="H1074" s="418"/>
      <c r="I1074" s="418"/>
      <c r="J1074" s="419"/>
      <c r="K1074" s="47"/>
      <c r="L1074" s="37"/>
      <c r="M1074" s="38"/>
    </row>
    <row r="1075" spans="1:13" ht="6" customHeight="1" thickBot="1" x14ac:dyDescent="0.45">
      <c r="A1075" s="29"/>
      <c r="B1075" s="41"/>
      <c r="C1075" s="29"/>
      <c r="D1075" s="41"/>
      <c r="E1075" s="29"/>
      <c r="F1075" s="9"/>
      <c r="G1075" s="97"/>
      <c r="H1075" s="62"/>
      <c r="I1075" s="82"/>
      <c r="J1075" s="83"/>
      <c r="K1075" s="47"/>
      <c r="L1075" s="82"/>
      <c r="M1075" s="83"/>
    </row>
    <row r="1076" spans="1:13" ht="12.6" customHeight="1" x14ac:dyDescent="0.4">
      <c r="A1076" s="420">
        <v>9.1999999999999993</v>
      </c>
      <c r="B1076" s="423" t="s">
        <v>817</v>
      </c>
      <c r="C1076" s="436" t="s">
        <v>48</v>
      </c>
      <c r="D1076" s="437" t="s">
        <v>548</v>
      </c>
      <c r="E1076" s="424">
        <f>I1078</f>
        <v>6</v>
      </c>
      <c r="F1076" s="399"/>
      <c r="G1076" s="153">
        <v>285</v>
      </c>
      <c r="H1076" s="199" t="s">
        <v>502</v>
      </c>
      <c r="I1076" s="70">
        <v>2</v>
      </c>
      <c r="J1076" s="71">
        <f>I1076*4%/42</f>
        <v>1.9047619047619048E-3</v>
      </c>
      <c r="K1076" s="47" t="str">
        <f t="shared" ref="K1076:K1131" si="119">IF(AND(L1076&gt;=0,L1076&lt;=I1076),"",IF(AND(L1076&gt;I1076),"*"))</f>
        <v/>
      </c>
      <c r="L1076" s="91">
        <v>2</v>
      </c>
      <c r="M1076" s="71">
        <f>L1076*4%/42</f>
        <v>1.9047619047619048E-3</v>
      </c>
    </row>
    <row r="1077" spans="1:13" ht="37.799999999999997" x14ac:dyDescent="0.4">
      <c r="A1077" s="421"/>
      <c r="B1077" s="412"/>
      <c r="C1077" s="401"/>
      <c r="D1077" s="400"/>
      <c r="E1077" s="425"/>
      <c r="F1077" s="399"/>
      <c r="G1077" s="154">
        <v>286</v>
      </c>
      <c r="H1077" s="65" t="s">
        <v>549</v>
      </c>
      <c r="I1077" s="66">
        <v>4</v>
      </c>
      <c r="J1077" s="1">
        <f>I1077*4%/42</f>
        <v>3.8095238095238095E-3</v>
      </c>
      <c r="K1077" s="47" t="str">
        <f t="shared" si="119"/>
        <v/>
      </c>
      <c r="L1077" s="39">
        <v>4</v>
      </c>
      <c r="M1077" s="1">
        <f>L1077*4%/42</f>
        <v>3.8095238095238095E-3</v>
      </c>
    </row>
    <row r="1078" spans="1:13" ht="16.2" customHeight="1" thickBot="1" x14ac:dyDescent="0.45">
      <c r="A1078" s="422"/>
      <c r="B1078" s="413"/>
      <c r="C1078" s="402"/>
      <c r="D1078" s="403"/>
      <c r="E1078" s="426"/>
      <c r="F1078" s="6"/>
      <c r="G1078" s="395" t="s">
        <v>4</v>
      </c>
      <c r="H1078" s="396"/>
      <c r="I1078" s="67">
        <f>SUM(I1076:I1077)</f>
        <v>6</v>
      </c>
      <c r="J1078" s="2">
        <f>SUM(J1076:J1077)</f>
        <v>5.7142857142857143E-3</v>
      </c>
      <c r="K1078" s="47" t="str">
        <f t="shared" si="119"/>
        <v/>
      </c>
      <c r="L1078" s="75">
        <f>SUM(L1076:L1077)</f>
        <v>6</v>
      </c>
      <c r="M1078" s="2">
        <f>SUM(M1076:M1077)</f>
        <v>5.7142857142857143E-3</v>
      </c>
    </row>
    <row r="1079" spans="1:13" ht="6" customHeight="1" thickBot="1" x14ac:dyDescent="0.45">
      <c r="K1079" s="47"/>
    </row>
    <row r="1080" spans="1:13" x14ac:dyDescent="0.4">
      <c r="A1080" s="386" t="s">
        <v>186</v>
      </c>
      <c r="B1080" s="387"/>
      <c r="C1080" s="387"/>
      <c r="D1080" s="387"/>
      <c r="E1080" s="387"/>
      <c r="F1080" s="387"/>
      <c r="G1080" s="387"/>
      <c r="H1080" s="387"/>
      <c r="I1080" s="387"/>
      <c r="J1080" s="388"/>
      <c r="K1080" s="156"/>
      <c r="L1080" s="32" t="s">
        <v>71</v>
      </c>
      <c r="M1080" s="33" t="s">
        <v>81</v>
      </c>
    </row>
    <row r="1081" spans="1:13" x14ac:dyDescent="0.4">
      <c r="A1081" s="154">
        <f>G1076</f>
        <v>285</v>
      </c>
      <c r="B1081" s="397"/>
      <c r="C1081" s="397"/>
      <c r="D1081" s="397"/>
      <c r="E1081" s="397"/>
      <c r="F1081" s="397"/>
      <c r="G1081" s="397"/>
      <c r="H1081" s="397"/>
      <c r="I1081" s="397"/>
      <c r="J1081" s="398"/>
      <c r="K1081" s="47"/>
      <c r="L1081" s="35"/>
      <c r="M1081" s="36"/>
    </row>
    <row r="1082" spans="1:13" ht="13.2" thickBot="1" x14ac:dyDescent="0.45">
      <c r="A1082" s="155">
        <f>G1077</f>
        <v>286</v>
      </c>
      <c r="B1082" s="418"/>
      <c r="C1082" s="418"/>
      <c r="D1082" s="418"/>
      <c r="E1082" s="418"/>
      <c r="F1082" s="418"/>
      <c r="G1082" s="418"/>
      <c r="H1082" s="418"/>
      <c r="I1082" s="418"/>
      <c r="J1082" s="419"/>
      <c r="K1082" s="47"/>
      <c r="L1082" s="37"/>
      <c r="M1082" s="38"/>
    </row>
    <row r="1083" spans="1:13" ht="6" customHeight="1" thickBot="1" x14ac:dyDescent="0.45">
      <c r="K1083" s="47"/>
    </row>
    <row r="1084" spans="1:13" ht="38.4" customHeight="1" x14ac:dyDescent="0.4">
      <c r="A1084" s="430" t="s">
        <v>1009</v>
      </c>
      <c r="B1084" s="431"/>
      <c r="C1084" s="431"/>
      <c r="D1084" s="431"/>
      <c r="E1084" s="432"/>
      <c r="F1084" s="453"/>
      <c r="G1084" s="454" t="s">
        <v>56</v>
      </c>
      <c r="H1084" s="455"/>
      <c r="I1084" s="456">
        <f>I1097+I1118+I1131</f>
        <v>57</v>
      </c>
      <c r="J1084" s="457"/>
      <c r="K1084" s="156"/>
      <c r="L1084" s="186" t="s">
        <v>543</v>
      </c>
      <c r="M1084" s="187">
        <f>L1097+L1118+L1131</f>
        <v>49</v>
      </c>
    </row>
    <row r="1085" spans="1:13" ht="21" customHeight="1" x14ac:dyDescent="0.4">
      <c r="A1085" s="482" t="s">
        <v>429</v>
      </c>
      <c r="B1085" s="469" t="s">
        <v>179</v>
      </c>
      <c r="C1085" s="462" t="s">
        <v>272</v>
      </c>
      <c r="D1085" s="469" t="s">
        <v>213</v>
      </c>
      <c r="E1085" s="464" t="s">
        <v>2</v>
      </c>
      <c r="F1085" s="453"/>
      <c r="G1085" s="467" t="s">
        <v>176</v>
      </c>
      <c r="H1085" s="469" t="s">
        <v>177</v>
      </c>
      <c r="I1085" s="462" t="s">
        <v>181</v>
      </c>
      <c r="J1085" s="464" t="s">
        <v>3</v>
      </c>
      <c r="K1085" s="156"/>
      <c r="L1085" s="416" t="s">
        <v>6</v>
      </c>
      <c r="M1085" s="407"/>
    </row>
    <row r="1086" spans="1:13" x14ac:dyDescent="0.4">
      <c r="A1086" s="483"/>
      <c r="B1086" s="480"/>
      <c r="C1086" s="479"/>
      <c r="D1086" s="480"/>
      <c r="E1086" s="481"/>
      <c r="F1086" s="7"/>
      <c r="G1086" s="468"/>
      <c r="H1086" s="470"/>
      <c r="I1086" s="463"/>
      <c r="J1086" s="465"/>
      <c r="K1086" s="156"/>
      <c r="L1086" s="183" t="s">
        <v>0</v>
      </c>
      <c r="M1086" s="184" t="s">
        <v>1</v>
      </c>
    </row>
    <row r="1087" spans="1:13" ht="88.2" x14ac:dyDescent="0.4">
      <c r="A1087" s="410">
        <v>10.1</v>
      </c>
      <c r="B1087" s="412" t="s">
        <v>624</v>
      </c>
      <c r="C1087" s="400" t="s">
        <v>57</v>
      </c>
      <c r="D1087" s="400" t="s">
        <v>300</v>
      </c>
      <c r="E1087" s="414">
        <f>I1097</f>
        <v>38</v>
      </c>
      <c r="F1087" s="55"/>
      <c r="G1087" s="154">
        <v>287</v>
      </c>
      <c r="H1087" s="65" t="s">
        <v>1031</v>
      </c>
      <c r="I1087" s="66">
        <v>6</v>
      </c>
      <c r="J1087" s="5">
        <f>I1087*9%/57</f>
        <v>9.4736842105263164E-3</v>
      </c>
      <c r="K1087" s="156" t="str">
        <f t="shared" si="119"/>
        <v/>
      </c>
      <c r="L1087" s="39">
        <v>6</v>
      </c>
      <c r="M1087" s="5">
        <f>L1087*9%/57</f>
        <v>9.4736842105263164E-3</v>
      </c>
    </row>
    <row r="1088" spans="1:13" ht="50.4" x14ac:dyDescent="0.4">
      <c r="A1088" s="410"/>
      <c r="B1088" s="412"/>
      <c r="C1088" s="400"/>
      <c r="D1088" s="400"/>
      <c r="E1088" s="414"/>
      <c r="F1088" s="55"/>
      <c r="G1088" s="154">
        <v>288</v>
      </c>
      <c r="H1088" s="65" t="s">
        <v>804</v>
      </c>
      <c r="I1088" s="66">
        <v>6</v>
      </c>
      <c r="J1088" s="5">
        <f t="shared" ref="J1088:J1096" si="120">I1088*9%/57</f>
        <v>9.4736842105263164E-3</v>
      </c>
      <c r="K1088" s="156" t="str">
        <f t="shared" si="119"/>
        <v/>
      </c>
      <c r="L1088" s="39">
        <v>6</v>
      </c>
      <c r="M1088" s="5">
        <f t="shared" ref="M1088:M1096" si="121">L1088*9%/57</f>
        <v>9.4736842105263164E-3</v>
      </c>
    </row>
    <row r="1089" spans="1:13" ht="25.2" x14ac:dyDescent="0.4">
      <c r="A1089" s="410"/>
      <c r="B1089" s="412"/>
      <c r="C1089" s="400"/>
      <c r="D1089" s="400"/>
      <c r="E1089" s="414"/>
      <c r="F1089" s="55"/>
      <c r="G1089" s="154">
        <v>289</v>
      </c>
      <c r="H1089" s="65" t="s">
        <v>308</v>
      </c>
      <c r="I1089" s="66">
        <v>4</v>
      </c>
      <c r="J1089" s="5">
        <f t="shared" si="120"/>
        <v>6.3157894736842104E-3</v>
      </c>
      <c r="K1089" s="156" t="str">
        <f t="shared" si="119"/>
        <v/>
      </c>
      <c r="L1089" s="39"/>
      <c r="M1089" s="5">
        <f t="shared" si="121"/>
        <v>0</v>
      </c>
    </row>
    <row r="1090" spans="1:13" ht="50.4" x14ac:dyDescent="0.4">
      <c r="A1090" s="410"/>
      <c r="B1090" s="412"/>
      <c r="C1090" s="400"/>
      <c r="D1090" s="400"/>
      <c r="E1090" s="414"/>
      <c r="F1090" s="55"/>
      <c r="G1090" s="154">
        <v>290</v>
      </c>
      <c r="H1090" s="65" t="s">
        <v>520</v>
      </c>
      <c r="I1090" s="66">
        <v>2</v>
      </c>
      <c r="J1090" s="5">
        <f t="shared" si="120"/>
        <v>3.1578947368421052E-3</v>
      </c>
      <c r="K1090" s="156" t="str">
        <f t="shared" si="119"/>
        <v/>
      </c>
      <c r="L1090" s="39"/>
      <c r="M1090" s="5">
        <f t="shared" si="121"/>
        <v>0</v>
      </c>
    </row>
    <row r="1091" spans="1:13" ht="50.4" x14ac:dyDescent="0.4">
      <c r="A1091" s="410"/>
      <c r="B1091" s="412"/>
      <c r="C1091" s="400"/>
      <c r="D1091" s="400"/>
      <c r="E1091" s="414"/>
      <c r="F1091" s="55"/>
      <c r="G1091" s="154">
        <v>291</v>
      </c>
      <c r="H1091" s="65" t="s">
        <v>474</v>
      </c>
      <c r="I1091" s="66">
        <v>2</v>
      </c>
      <c r="J1091" s="5">
        <f t="shared" si="120"/>
        <v>3.1578947368421052E-3</v>
      </c>
      <c r="K1091" s="156" t="str">
        <f t="shared" si="119"/>
        <v/>
      </c>
      <c r="L1091" s="39"/>
      <c r="M1091" s="5">
        <f t="shared" si="121"/>
        <v>0</v>
      </c>
    </row>
    <row r="1092" spans="1:13" ht="36.6" customHeight="1" x14ac:dyDescent="0.4">
      <c r="A1092" s="410"/>
      <c r="B1092" s="412"/>
      <c r="C1092" s="400"/>
      <c r="D1092" s="400"/>
      <c r="E1092" s="414"/>
      <c r="F1092" s="55"/>
      <c r="G1092" s="154">
        <v>292</v>
      </c>
      <c r="H1092" s="65" t="s">
        <v>363</v>
      </c>
      <c r="I1092" s="66">
        <v>2</v>
      </c>
      <c r="J1092" s="5">
        <f t="shared" si="120"/>
        <v>3.1578947368421052E-3</v>
      </c>
      <c r="K1092" s="156" t="str">
        <f t="shared" si="119"/>
        <v/>
      </c>
      <c r="L1092" s="39">
        <v>2</v>
      </c>
      <c r="M1092" s="5">
        <f t="shared" si="121"/>
        <v>3.1578947368421052E-3</v>
      </c>
    </row>
    <row r="1093" spans="1:13" ht="25.2" x14ac:dyDescent="0.4">
      <c r="A1093" s="410"/>
      <c r="B1093" s="412"/>
      <c r="C1093" s="400"/>
      <c r="D1093" s="400"/>
      <c r="E1093" s="414"/>
      <c r="F1093" s="55"/>
      <c r="G1093" s="154">
        <v>293</v>
      </c>
      <c r="H1093" s="65" t="s">
        <v>309</v>
      </c>
      <c r="I1093" s="66">
        <v>2</v>
      </c>
      <c r="J1093" s="5">
        <f t="shared" si="120"/>
        <v>3.1578947368421052E-3</v>
      </c>
      <c r="K1093" s="156" t="str">
        <f t="shared" si="119"/>
        <v/>
      </c>
      <c r="L1093" s="39">
        <v>2</v>
      </c>
      <c r="M1093" s="5">
        <f t="shared" si="121"/>
        <v>3.1578947368421052E-3</v>
      </c>
    </row>
    <row r="1094" spans="1:13" ht="61.95" customHeight="1" x14ac:dyDescent="0.4">
      <c r="A1094" s="410"/>
      <c r="B1094" s="412"/>
      <c r="C1094" s="400"/>
      <c r="D1094" s="400"/>
      <c r="E1094" s="414"/>
      <c r="F1094" s="159"/>
      <c r="G1094" s="154">
        <v>294</v>
      </c>
      <c r="H1094" s="65" t="s">
        <v>279</v>
      </c>
      <c r="I1094" s="66">
        <v>6</v>
      </c>
      <c r="J1094" s="5">
        <f t="shared" si="120"/>
        <v>9.4736842105263164E-3</v>
      </c>
      <c r="K1094" s="156" t="str">
        <f t="shared" si="119"/>
        <v/>
      </c>
      <c r="L1094" s="39">
        <v>6</v>
      </c>
      <c r="M1094" s="5">
        <f t="shared" si="121"/>
        <v>9.4736842105263164E-3</v>
      </c>
    </row>
    <row r="1095" spans="1:13" ht="42.6" customHeight="1" x14ac:dyDescent="0.4">
      <c r="A1095" s="410"/>
      <c r="B1095" s="412"/>
      <c r="C1095" s="400" t="s">
        <v>58</v>
      </c>
      <c r="D1095" s="400" t="s">
        <v>364</v>
      </c>
      <c r="E1095" s="414"/>
      <c r="F1095" s="159"/>
      <c r="G1095" s="154">
        <v>295</v>
      </c>
      <c r="H1095" s="65" t="s">
        <v>424</v>
      </c>
      <c r="I1095" s="66">
        <v>5</v>
      </c>
      <c r="J1095" s="5">
        <f t="shared" si="120"/>
        <v>7.8947368421052617E-3</v>
      </c>
      <c r="K1095" s="156" t="str">
        <f t="shared" si="119"/>
        <v/>
      </c>
      <c r="L1095" s="39">
        <v>5</v>
      </c>
      <c r="M1095" s="5">
        <f t="shared" si="121"/>
        <v>7.8947368421052617E-3</v>
      </c>
    </row>
    <row r="1096" spans="1:13" ht="51.6" customHeight="1" x14ac:dyDescent="0.4">
      <c r="A1096" s="410"/>
      <c r="B1096" s="412"/>
      <c r="C1096" s="400"/>
      <c r="D1096" s="400"/>
      <c r="E1096" s="414"/>
      <c r="F1096" s="159"/>
      <c r="G1096" s="154">
        <v>296</v>
      </c>
      <c r="H1096" s="65" t="s">
        <v>310</v>
      </c>
      <c r="I1096" s="66">
        <v>3</v>
      </c>
      <c r="J1096" s="5">
        <f t="shared" si="120"/>
        <v>4.7368421052631582E-3</v>
      </c>
      <c r="K1096" s="156" t="str">
        <f t="shared" si="119"/>
        <v/>
      </c>
      <c r="L1096" s="39">
        <v>3</v>
      </c>
      <c r="M1096" s="5">
        <f t="shared" si="121"/>
        <v>4.7368421052631582E-3</v>
      </c>
    </row>
    <row r="1097" spans="1:13" ht="16.2" customHeight="1" thickBot="1" x14ac:dyDescent="0.45">
      <c r="A1097" s="411"/>
      <c r="B1097" s="413"/>
      <c r="C1097" s="403"/>
      <c r="D1097" s="403"/>
      <c r="E1097" s="415"/>
      <c r="F1097" s="159"/>
      <c r="G1097" s="395" t="s">
        <v>4</v>
      </c>
      <c r="H1097" s="396"/>
      <c r="I1097" s="72">
        <f>SUM(I1087:I1096)</f>
        <v>38</v>
      </c>
      <c r="J1097" s="49">
        <f>SUM(J1087:J1096)</f>
        <v>5.9999999999999991E-2</v>
      </c>
      <c r="K1097" s="156" t="str">
        <f t="shared" si="119"/>
        <v/>
      </c>
      <c r="L1097" s="14">
        <f>SUM(L1087:L1096)</f>
        <v>30</v>
      </c>
      <c r="M1097" s="49">
        <f>SUM(M1087:M1096)</f>
        <v>4.736842105263158E-2</v>
      </c>
    </row>
    <row r="1098" spans="1:13" ht="6" customHeight="1" thickBot="1" x14ac:dyDescent="0.45">
      <c r="A1098" s="29"/>
      <c r="B1098" s="41"/>
      <c r="C1098" s="29"/>
      <c r="D1098" s="62"/>
      <c r="E1098" s="29"/>
      <c r="F1098" s="9"/>
      <c r="G1098" s="81"/>
      <c r="H1098" s="81"/>
      <c r="I1098" s="82"/>
      <c r="J1098" s="83"/>
      <c r="K1098" s="47"/>
      <c r="L1098" s="82"/>
      <c r="M1098" s="84"/>
    </row>
    <row r="1099" spans="1:13" x14ac:dyDescent="0.4">
      <c r="A1099" s="386" t="s">
        <v>186</v>
      </c>
      <c r="B1099" s="387"/>
      <c r="C1099" s="387"/>
      <c r="D1099" s="387"/>
      <c r="E1099" s="387"/>
      <c r="F1099" s="387"/>
      <c r="G1099" s="387"/>
      <c r="H1099" s="387"/>
      <c r="I1099" s="387"/>
      <c r="J1099" s="388"/>
      <c r="K1099" s="156"/>
      <c r="L1099" s="32" t="s">
        <v>71</v>
      </c>
      <c r="M1099" s="33" t="s">
        <v>81</v>
      </c>
    </row>
    <row r="1100" spans="1:13" x14ac:dyDescent="0.4">
      <c r="A1100" s="154">
        <f>G1087</f>
        <v>287</v>
      </c>
      <c r="B1100" s="397"/>
      <c r="C1100" s="397"/>
      <c r="D1100" s="397"/>
      <c r="E1100" s="397"/>
      <c r="F1100" s="397"/>
      <c r="G1100" s="397"/>
      <c r="H1100" s="397"/>
      <c r="I1100" s="397"/>
      <c r="J1100" s="398"/>
      <c r="K1100" s="47"/>
      <c r="L1100" s="35"/>
      <c r="M1100" s="36"/>
    </row>
    <row r="1101" spans="1:13" x14ac:dyDescent="0.4">
      <c r="A1101" s="154">
        <f t="shared" ref="A1101:A1103" si="122">G1088</f>
        <v>288</v>
      </c>
      <c r="B1101" s="397"/>
      <c r="C1101" s="397"/>
      <c r="D1101" s="397"/>
      <c r="E1101" s="397"/>
      <c r="F1101" s="397"/>
      <c r="G1101" s="397"/>
      <c r="H1101" s="397"/>
      <c r="I1101" s="397"/>
      <c r="J1101" s="398"/>
      <c r="K1101" s="47"/>
      <c r="L1101" s="35"/>
      <c r="M1101" s="36"/>
    </row>
    <row r="1102" spans="1:13" x14ac:dyDescent="0.4">
      <c r="A1102" s="154">
        <f t="shared" si="122"/>
        <v>289</v>
      </c>
      <c r="B1102" s="397"/>
      <c r="C1102" s="397"/>
      <c r="D1102" s="397"/>
      <c r="E1102" s="397"/>
      <c r="F1102" s="397"/>
      <c r="G1102" s="397"/>
      <c r="H1102" s="397"/>
      <c r="I1102" s="397"/>
      <c r="J1102" s="398"/>
      <c r="K1102" s="47"/>
      <c r="L1102" s="35"/>
      <c r="M1102" s="36"/>
    </row>
    <row r="1103" spans="1:13" x14ac:dyDescent="0.4">
      <c r="A1103" s="154">
        <f t="shared" si="122"/>
        <v>290</v>
      </c>
      <c r="B1103" s="397"/>
      <c r="C1103" s="397"/>
      <c r="D1103" s="397"/>
      <c r="E1103" s="397"/>
      <c r="F1103" s="397"/>
      <c r="G1103" s="397"/>
      <c r="H1103" s="397"/>
      <c r="I1103" s="397"/>
      <c r="J1103" s="398"/>
      <c r="K1103" s="47"/>
      <c r="L1103" s="35"/>
      <c r="M1103" s="36"/>
    </row>
    <row r="1104" spans="1:13" x14ac:dyDescent="0.4">
      <c r="A1104" s="154">
        <f>G1091</f>
        <v>291</v>
      </c>
      <c r="B1104" s="397"/>
      <c r="C1104" s="397"/>
      <c r="D1104" s="397"/>
      <c r="E1104" s="397"/>
      <c r="F1104" s="397"/>
      <c r="G1104" s="397"/>
      <c r="H1104" s="397"/>
      <c r="I1104" s="397"/>
      <c r="J1104" s="398"/>
      <c r="K1104" s="47"/>
      <c r="L1104" s="35"/>
      <c r="M1104" s="36"/>
    </row>
    <row r="1105" spans="1:13" x14ac:dyDescent="0.4">
      <c r="A1105" s="154">
        <f t="shared" ref="A1105:A1109" si="123">G1092</f>
        <v>292</v>
      </c>
      <c r="B1105" s="397"/>
      <c r="C1105" s="397"/>
      <c r="D1105" s="397"/>
      <c r="E1105" s="397"/>
      <c r="F1105" s="397"/>
      <c r="G1105" s="397"/>
      <c r="H1105" s="397"/>
      <c r="I1105" s="397"/>
      <c r="J1105" s="398"/>
      <c r="K1105" s="47"/>
      <c r="L1105" s="35"/>
      <c r="M1105" s="36"/>
    </row>
    <row r="1106" spans="1:13" x14ac:dyDescent="0.4">
      <c r="A1106" s="154">
        <f t="shared" si="123"/>
        <v>293</v>
      </c>
      <c r="B1106" s="397"/>
      <c r="C1106" s="397"/>
      <c r="D1106" s="397"/>
      <c r="E1106" s="397"/>
      <c r="F1106" s="397"/>
      <c r="G1106" s="397"/>
      <c r="H1106" s="397"/>
      <c r="I1106" s="397"/>
      <c r="J1106" s="398"/>
      <c r="K1106" s="47"/>
      <c r="L1106" s="35"/>
      <c r="M1106" s="36"/>
    </row>
    <row r="1107" spans="1:13" x14ac:dyDescent="0.4">
      <c r="A1107" s="154">
        <f t="shared" si="123"/>
        <v>294</v>
      </c>
      <c r="B1107" s="397"/>
      <c r="C1107" s="397"/>
      <c r="D1107" s="397"/>
      <c r="E1107" s="397"/>
      <c r="F1107" s="397"/>
      <c r="G1107" s="397"/>
      <c r="H1107" s="397"/>
      <c r="I1107" s="397"/>
      <c r="J1107" s="398"/>
      <c r="K1107" s="47"/>
      <c r="L1107" s="35"/>
      <c r="M1107" s="36"/>
    </row>
    <row r="1108" spans="1:13" x14ac:dyDescent="0.4">
      <c r="A1108" s="154">
        <f t="shared" si="123"/>
        <v>295</v>
      </c>
      <c r="B1108" s="397"/>
      <c r="C1108" s="397"/>
      <c r="D1108" s="397"/>
      <c r="E1108" s="397"/>
      <c r="F1108" s="397"/>
      <c r="G1108" s="397"/>
      <c r="H1108" s="397"/>
      <c r="I1108" s="397"/>
      <c r="J1108" s="398"/>
      <c r="K1108" s="47"/>
      <c r="L1108" s="35"/>
      <c r="M1108" s="36"/>
    </row>
    <row r="1109" spans="1:13" ht="13.2" thickBot="1" x14ac:dyDescent="0.45">
      <c r="A1109" s="155">
        <f t="shared" si="123"/>
        <v>296</v>
      </c>
      <c r="B1109" s="418"/>
      <c r="C1109" s="418"/>
      <c r="D1109" s="418"/>
      <c r="E1109" s="418"/>
      <c r="F1109" s="418"/>
      <c r="G1109" s="418"/>
      <c r="H1109" s="418"/>
      <c r="I1109" s="418"/>
      <c r="J1109" s="419"/>
      <c r="K1109" s="47"/>
      <c r="L1109" s="37"/>
      <c r="M1109" s="38"/>
    </row>
    <row r="1110" spans="1:13" ht="6" customHeight="1" thickBot="1" x14ac:dyDescent="0.45">
      <c r="A1110" s="29"/>
      <c r="B1110" s="41"/>
      <c r="C1110" s="29"/>
      <c r="D1110" s="62"/>
      <c r="E1110" s="29"/>
      <c r="F1110" s="9"/>
      <c r="G1110" s="81"/>
      <c r="H1110" s="81"/>
      <c r="I1110" s="82"/>
      <c r="J1110" s="83"/>
      <c r="K1110" s="47"/>
      <c r="L1110" s="82"/>
      <c r="M1110" s="84"/>
    </row>
    <row r="1111" spans="1:13" ht="12.6" customHeight="1" x14ac:dyDescent="0.4">
      <c r="A1111" s="420">
        <v>10.199999999999999</v>
      </c>
      <c r="B1111" s="423" t="s">
        <v>818</v>
      </c>
      <c r="C1111" s="436" t="s">
        <v>59</v>
      </c>
      <c r="D1111" s="437" t="s">
        <v>550</v>
      </c>
      <c r="E1111" s="424">
        <f>I1118</f>
        <v>16</v>
      </c>
      <c r="F1111" s="55"/>
      <c r="G1111" s="153">
        <v>297</v>
      </c>
      <c r="H1111" s="4" t="s">
        <v>627</v>
      </c>
      <c r="I1111" s="70">
        <v>2</v>
      </c>
      <c r="J1111" s="71">
        <f>I1111*9%/57</f>
        <v>3.1578947368421052E-3</v>
      </c>
      <c r="K1111" s="156" t="str">
        <f t="shared" si="119"/>
        <v/>
      </c>
      <c r="L1111" s="91">
        <v>2</v>
      </c>
      <c r="M1111" s="71">
        <f>L1111*9%/57</f>
        <v>3.1578947368421052E-3</v>
      </c>
    </row>
    <row r="1112" spans="1:13" ht="57.6" customHeight="1" x14ac:dyDescent="0.4">
      <c r="A1112" s="421"/>
      <c r="B1112" s="412"/>
      <c r="C1112" s="401"/>
      <c r="D1112" s="400"/>
      <c r="E1112" s="425"/>
      <c r="F1112" s="55"/>
      <c r="G1112" s="154">
        <v>298</v>
      </c>
      <c r="H1112" s="65" t="s">
        <v>840</v>
      </c>
      <c r="I1112" s="66">
        <v>2</v>
      </c>
      <c r="J1112" s="1">
        <f>I1112*9%/57</f>
        <v>3.1578947368421052E-3</v>
      </c>
      <c r="K1112" s="156" t="str">
        <f t="shared" si="119"/>
        <v/>
      </c>
      <c r="L1112" s="39">
        <v>2</v>
      </c>
      <c r="M1112" s="1">
        <f>L1112*9%/57</f>
        <v>3.1578947368421052E-3</v>
      </c>
    </row>
    <row r="1113" spans="1:13" ht="50.4" x14ac:dyDescent="0.4">
      <c r="A1113" s="421"/>
      <c r="B1113" s="412"/>
      <c r="C1113" s="401"/>
      <c r="D1113" s="400"/>
      <c r="E1113" s="425"/>
      <c r="F1113" s="55"/>
      <c r="G1113" s="154">
        <v>299</v>
      </c>
      <c r="H1113" s="65" t="s">
        <v>625</v>
      </c>
      <c r="I1113" s="66">
        <v>4</v>
      </c>
      <c r="J1113" s="1">
        <f t="shared" ref="J1113:J1117" si="124">I1113*9%/57</f>
        <v>6.3157894736842104E-3</v>
      </c>
      <c r="K1113" s="156" t="str">
        <f t="shared" si="119"/>
        <v/>
      </c>
      <c r="L1113" s="39">
        <v>4</v>
      </c>
      <c r="M1113" s="1">
        <f t="shared" ref="M1113:M1117" si="125">L1113*9%/57</f>
        <v>6.3157894736842104E-3</v>
      </c>
    </row>
    <row r="1114" spans="1:13" ht="63" x14ac:dyDescent="0.4">
      <c r="A1114" s="421"/>
      <c r="B1114" s="412"/>
      <c r="C1114" s="401"/>
      <c r="D1114" s="400"/>
      <c r="E1114" s="425"/>
      <c r="F1114" s="55"/>
      <c r="G1114" s="154">
        <v>300</v>
      </c>
      <c r="H1114" s="65" t="s">
        <v>301</v>
      </c>
      <c r="I1114" s="66">
        <v>2</v>
      </c>
      <c r="J1114" s="1">
        <f t="shared" si="124"/>
        <v>3.1578947368421052E-3</v>
      </c>
      <c r="K1114" s="156" t="str">
        <f t="shared" si="119"/>
        <v/>
      </c>
      <c r="L1114" s="39">
        <v>2</v>
      </c>
      <c r="M1114" s="1">
        <f t="shared" si="125"/>
        <v>3.1578947368421052E-3</v>
      </c>
    </row>
    <row r="1115" spans="1:13" ht="25.2" x14ac:dyDescent="0.4">
      <c r="A1115" s="421"/>
      <c r="B1115" s="412"/>
      <c r="C1115" s="401"/>
      <c r="D1115" s="400"/>
      <c r="E1115" s="425"/>
      <c r="F1115" s="55"/>
      <c r="G1115" s="154">
        <v>301</v>
      </c>
      <c r="H1115" s="65" t="s">
        <v>841</v>
      </c>
      <c r="I1115" s="66">
        <v>2</v>
      </c>
      <c r="J1115" s="1">
        <f t="shared" si="124"/>
        <v>3.1578947368421052E-3</v>
      </c>
      <c r="K1115" s="156" t="str">
        <f t="shared" si="119"/>
        <v/>
      </c>
      <c r="L1115" s="39">
        <v>2</v>
      </c>
      <c r="M1115" s="1">
        <f t="shared" si="125"/>
        <v>3.1578947368421052E-3</v>
      </c>
    </row>
    <row r="1116" spans="1:13" ht="25.2" customHeight="1" x14ac:dyDescent="0.4">
      <c r="A1116" s="421"/>
      <c r="B1116" s="412"/>
      <c r="C1116" s="401" t="s">
        <v>228</v>
      </c>
      <c r="D1116" s="400" t="s">
        <v>626</v>
      </c>
      <c r="E1116" s="425"/>
      <c r="F1116" s="55"/>
      <c r="G1116" s="154">
        <v>302</v>
      </c>
      <c r="H1116" s="65" t="s">
        <v>842</v>
      </c>
      <c r="I1116" s="66">
        <v>2</v>
      </c>
      <c r="J1116" s="1">
        <f t="shared" si="124"/>
        <v>3.1578947368421052E-3</v>
      </c>
      <c r="K1116" s="156" t="str">
        <f t="shared" si="119"/>
        <v/>
      </c>
      <c r="L1116" s="39">
        <v>2</v>
      </c>
      <c r="M1116" s="1">
        <f t="shared" si="125"/>
        <v>3.1578947368421052E-3</v>
      </c>
    </row>
    <row r="1117" spans="1:13" ht="50.4" x14ac:dyDescent="0.4">
      <c r="A1117" s="421"/>
      <c r="B1117" s="412"/>
      <c r="C1117" s="401"/>
      <c r="D1117" s="400"/>
      <c r="E1117" s="425"/>
      <c r="F1117" s="55"/>
      <c r="G1117" s="154">
        <v>303</v>
      </c>
      <c r="H1117" s="65" t="s">
        <v>843</v>
      </c>
      <c r="I1117" s="66">
        <v>2</v>
      </c>
      <c r="J1117" s="1">
        <f t="shared" si="124"/>
        <v>3.1578947368421052E-3</v>
      </c>
      <c r="K1117" s="156" t="str">
        <f t="shared" si="119"/>
        <v/>
      </c>
      <c r="L1117" s="39">
        <v>2</v>
      </c>
      <c r="M1117" s="1">
        <f t="shared" si="125"/>
        <v>3.1578947368421052E-3</v>
      </c>
    </row>
    <row r="1118" spans="1:13" ht="16.2" customHeight="1" thickBot="1" x14ac:dyDescent="0.45">
      <c r="A1118" s="422"/>
      <c r="B1118" s="413"/>
      <c r="C1118" s="402"/>
      <c r="D1118" s="403"/>
      <c r="E1118" s="426"/>
      <c r="F1118" s="6"/>
      <c r="G1118" s="395" t="s">
        <v>4</v>
      </c>
      <c r="H1118" s="396"/>
      <c r="I1118" s="67">
        <f>SUM(I1111:I1117)</f>
        <v>16</v>
      </c>
      <c r="J1118" s="2">
        <f>SUM(J1111:J1117)</f>
        <v>2.5263157894736845E-2</v>
      </c>
      <c r="K1118" s="156" t="str">
        <f t="shared" si="119"/>
        <v/>
      </c>
      <c r="L1118" s="3">
        <f>SUM(L1111:L1117)</f>
        <v>16</v>
      </c>
      <c r="M1118" s="2">
        <f>SUM(M1111:M1117)</f>
        <v>2.5263157894736845E-2</v>
      </c>
    </row>
    <row r="1119" spans="1:13" ht="6" customHeight="1" thickBot="1" x14ac:dyDescent="0.45">
      <c r="A1119" s="47"/>
      <c r="B1119" s="41"/>
      <c r="C1119" s="47"/>
      <c r="D1119" s="62"/>
      <c r="E1119" s="47"/>
      <c r="G1119" s="81"/>
      <c r="H1119" s="81"/>
      <c r="I1119" s="88"/>
      <c r="J1119" s="89"/>
      <c r="K1119" s="47"/>
      <c r="L1119" s="92"/>
      <c r="M1119" s="99"/>
    </row>
    <row r="1120" spans="1:13" x14ac:dyDescent="0.4">
      <c r="A1120" s="386" t="s">
        <v>186</v>
      </c>
      <c r="B1120" s="387"/>
      <c r="C1120" s="387"/>
      <c r="D1120" s="387"/>
      <c r="E1120" s="387"/>
      <c r="F1120" s="387"/>
      <c r="G1120" s="387"/>
      <c r="H1120" s="387"/>
      <c r="I1120" s="387"/>
      <c r="J1120" s="388"/>
      <c r="K1120" s="156"/>
      <c r="L1120" s="32" t="s">
        <v>71</v>
      </c>
      <c r="M1120" s="33" t="s">
        <v>81</v>
      </c>
    </row>
    <row r="1121" spans="1:13" x14ac:dyDescent="0.4">
      <c r="A1121" s="154">
        <f>G1111</f>
        <v>297</v>
      </c>
      <c r="B1121" s="397"/>
      <c r="C1121" s="397"/>
      <c r="D1121" s="397"/>
      <c r="E1121" s="397"/>
      <c r="F1121" s="397"/>
      <c r="G1121" s="397"/>
      <c r="H1121" s="397"/>
      <c r="I1121" s="397"/>
      <c r="J1121" s="398"/>
      <c r="K1121" s="47"/>
      <c r="L1121" s="35"/>
      <c r="M1121" s="36"/>
    </row>
    <row r="1122" spans="1:13" x14ac:dyDescent="0.4">
      <c r="A1122" s="154">
        <f t="shared" ref="A1122:A1127" si="126">G1112</f>
        <v>298</v>
      </c>
      <c r="B1122" s="397"/>
      <c r="C1122" s="397"/>
      <c r="D1122" s="397"/>
      <c r="E1122" s="397"/>
      <c r="F1122" s="397"/>
      <c r="G1122" s="397"/>
      <c r="H1122" s="397"/>
      <c r="I1122" s="397"/>
      <c r="J1122" s="398"/>
      <c r="K1122" s="47"/>
      <c r="L1122" s="35"/>
      <c r="M1122" s="36"/>
    </row>
    <row r="1123" spans="1:13" x14ac:dyDescent="0.4">
      <c r="A1123" s="154">
        <f t="shared" si="126"/>
        <v>299</v>
      </c>
      <c r="B1123" s="397"/>
      <c r="C1123" s="397"/>
      <c r="D1123" s="397"/>
      <c r="E1123" s="397"/>
      <c r="F1123" s="397"/>
      <c r="G1123" s="397"/>
      <c r="H1123" s="397"/>
      <c r="I1123" s="397"/>
      <c r="J1123" s="398"/>
      <c r="K1123" s="47"/>
      <c r="L1123" s="35"/>
      <c r="M1123" s="36"/>
    </row>
    <row r="1124" spans="1:13" x14ac:dyDescent="0.4">
      <c r="A1124" s="154">
        <f t="shared" si="126"/>
        <v>300</v>
      </c>
      <c r="B1124" s="397"/>
      <c r="C1124" s="397"/>
      <c r="D1124" s="397"/>
      <c r="E1124" s="397"/>
      <c r="F1124" s="397"/>
      <c r="G1124" s="397"/>
      <c r="H1124" s="397"/>
      <c r="I1124" s="397"/>
      <c r="J1124" s="398"/>
      <c r="K1124" s="47"/>
      <c r="L1124" s="35"/>
      <c r="M1124" s="36"/>
    </row>
    <row r="1125" spans="1:13" x14ac:dyDescent="0.4">
      <c r="A1125" s="154">
        <f t="shared" si="126"/>
        <v>301</v>
      </c>
      <c r="B1125" s="397"/>
      <c r="C1125" s="397"/>
      <c r="D1125" s="397"/>
      <c r="E1125" s="397"/>
      <c r="F1125" s="397"/>
      <c r="G1125" s="397"/>
      <c r="H1125" s="397"/>
      <c r="I1125" s="397"/>
      <c r="J1125" s="398"/>
      <c r="K1125" s="47"/>
      <c r="L1125" s="35"/>
      <c r="M1125" s="36"/>
    </row>
    <row r="1126" spans="1:13" x14ac:dyDescent="0.4">
      <c r="A1126" s="154">
        <f t="shared" si="126"/>
        <v>302</v>
      </c>
      <c r="B1126" s="397"/>
      <c r="C1126" s="397"/>
      <c r="D1126" s="397"/>
      <c r="E1126" s="397"/>
      <c r="F1126" s="397"/>
      <c r="G1126" s="397"/>
      <c r="H1126" s="397"/>
      <c r="I1126" s="397"/>
      <c r="J1126" s="398"/>
      <c r="K1126" s="47"/>
      <c r="L1126" s="35"/>
      <c r="M1126" s="36"/>
    </row>
    <row r="1127" spans="1:13" ht="13.2" thickBot="1" x14ac:dyDescent="0.45">
      <c r="A1127" s="155">
        <f t="shared" si="126"/>
        <v>303</v>
      </c>
      <c r="B1127" s="418"/>
      <c r="C1127" s="418"/>
      <c r="D1127" s="418"/>
      <c r="E1127" s="418"/>
      <c r="F1127" s="418"/>
      <c r="G1127" s="418"/>
      <c r="H1127" s="418"/>
      <c r="I1127" s="418"/>
      <c r="J1127" s="419"/>
      <c r="K1127" s="47"/>
      <c r="L1127" s="37"/>
      <c r="M1127" s="38"/>
    </row>
    <row r="1128" spans="1:13" ht="6" customHeight="1" thickBot="1" x14ac:dyDescent="0.45">
      <c r="K1128" s="47"/>
    </row>
    <row r="1129" spans="1:13" ht="37.950000000000003" customHeight="1" x14ac:dyDescent="0.4">
      <c r="A1129" s="420">
        <v>10.3</v>
      </c>
      <c r="B1129" s="423" t="s">
        <v>628</v>
      </c>
      <c r="C1129" s="436" t="s">
        <v>60</v>
      </c>
      <c r="D1129" s="437" t="s">
        <v>229</v>
      </c>
      <c r="E1129" s="424">
        <f>I1131</f>
        <v>3</v>
      </c>
      <c r="F1129" s="55"/>
      <c r="G1129" s="153">
        <v>304</v>
      </c>
      <c r="H1129" s="4" t="s">
        <v>230</v>
      </c>
      <c r="I1129" s="70">
        <v>2</v>
      </c>
      <c r="J1129" s="71">
        <f>I1129*9%/57</f>
        <v>3.1578947368421052E-3</v>
      </c>
      <c r="K1129" s="156" t="str">
        <f t="shared" si="119"/>
        <v/>
      </c>
      <c r="L1129" s="91">
        <v>2</v>
      </c>
      <c r="M1129" s="71">
        <f>L1129*9%/57</f>
        <v>3.1578947368421052E-3</v>
      </c>
    </row>
    <row r="1130" spans="1:13" x14ac:dyDescent="0.4">
      <c r="A1130" s="421"/>
      <c r="B1130" s="412"/>
      <c r="C1130" s="401"/>
      <c r="D1130" s="400"/>
      <c r="E1130" s="425"/>
      <c r="F1130" s="55"/>
      <c r="G1130" s="154">
        <v>305</v>
      </c>
      <c r="H1130" s="65" t="s">
        <v>231</v>
      </c>
      <c r="I1130" s="66">
        <v>1</v>
      </c>
      <c r="J1130" s="1">
        <f>I1130*9%/57</f>
        <v>1.5789473684210526E-3</v>
      </c>
      <c r="K1130" s="156" t="str">
        <f t="shared" si="119"/>
        <v/>
      </c>
      <c r="L1130" s="39">
        <v>1</v>
      </c>
      <c r="M1130" s="1">
        <f>L1130*9%/57</f>
        <v>1.5789473684210526E-3</v>
      </c>
    </row>
    <row r="1131" spans="1:13" ht="16.2" customHeight="1" thickBot="1" x14ac:dyDescent="0.45">
      <c r="A1131" s="422"/>
      <c r="B1131" s="413"/>
      <c r="C1131" s="402"/>
      <c r="D1131" s="403"/>
      <c r="E1131" s="426"/>
      <c r="F1131" s="6"/>
      <c r="G1131" s="395" t="s">
        <v>4</v>
      </c>
      <c r="H1131" s="396"/>
      <c r="I1131" s="67">
        <f>SUM(I1129:I1130)</f>
        <v>3</v>
      </c>
      <c r="J1131" s="2">
        <f>SUM(J1129:J1130)</f>
        <v>4.7368421052631574E-3</v>
      </c>
      <c r="K1131" s="156" t="str">
        <f t="shared" si="119"/>
        <v/>
      </c>
      <c r="L1131" s="3">
        <f>SUM(L1129:L1130)</f>
        <v>3</v>
      </c>
      <c r="M1131" s="2">
        <f>SUM(M1129:M1130)</f>
        <v>4.7368421052631574E-3</v>
      </c>
    </row>
    <row r="1132" spans="1:13" ht="6" customHeight="1" thickBot="1" x14ac:dyDescent="0.45">
      <c r="K1132" s="47"/>
    </row>
    <row r="1133" spans="1:13" x14ac:dyDescent="0.4">
      <c r="A1133" s="386" t="s">
        <v>186</v>
      </c>
      <c r="B1133" s="387"/>
      <c r="C1133" s="387"/>
      <c r="D1133" s="387"/>
      <c r="E1133" s="387"/>
      <c r="F1133" s="387"/>
      <c r="G1133" s="387"/>
      <c r="H1133" s="387"/>
      <c r="I1133" s="387"/>
      <c r="J1133" s="388"/>
      <c r="K1133" s="156"/>
      <c r="L1133" s="32" t="s">
        <v>71</v>
      </c>
      <c r="M1133" s="33" t="s">
        <v>81</v>
      </c>
    </row>
    <row r="1134" spans="1:13" x14ac:dyDescent="0.4">
      <c r="A1134" s="154">
        <f>G1129</f>
        <v>304</v>
      </c>
      <c r="B1134" s="397"/>
      <c r="C1134" s="397"/>
      <c r="D1134" s="397"/>
      <c r="E1134" s="397"/>
      <c r="F1134" s="397"/>
      <c r="G1134" s="397"/>
      <c r="H1134" s="397"/>
      <c r="I1134" s="397"/>
      <c r="J1134" s="398"/>
      <c r="K1134" s="47"/>
      <c r="L1134" s="35"/>
      <c r="M1134" s="36"/>
    </row>
    <row r="1135" spans="1:13" ht="13.2" thickBot="1" x14ac:dyDescent="0.45">
      <c r="A1135" s="155">
        <f t="shared" ref="A1135" si="127">G1130</f>
        <v>305</v>
      </c>
      <c r="B1135" s="418"/>
      <c r="C1135" s="418"/>
      <c r="D1135" s="418"/>
      <c r="E1135" s="418"/>
      <c r="F1135" s="418"/>
      <c r="G1135" s="418"/>
      <c r="H1135" s="418"/>
      <c r="I1135" s="418"/>
      <c r="J1135" s="419"/>
      <c r="K1135" s="47"/>
      <c r="L1135" s="37"/>
      <c r="M1135" s="38"/>
    </row>
    <row r="1136" spans="1:13" ht="6" customHeight="1" thickBot="1" x14ac:dyDescent="0.45">
      <c r="K1136" s="47"/>
    </row>
    <row r="1137" spans="1:13" ht="54" customHeight="1" x14ac:dyDescent="0.4">
      <c r="A1137" s="386" t="s">
        <v>1010</v>
      </c>
      <c r="B1137" s="387"/>
      <c r="C1137" s="387"/>
      <c r="D1137" s="387"/>
      <c r="E1137" s="388"/>
      <c r="F1137" s="145"/>
      <c r="G1137" s="454" t="s">
        <v>61</v>
      </c>
      <c r="H1137" s="455"/>
      <c r="I1137" s="456">
        <f>I1153+I1178+I1201</f>
        <v>156</v>
      </c>
      <c r="J1137" s="457"/>
      <c r="K1137" s="156"/>
      <c r="L1137" s="186" t="s">
        <v>543</v>
      </c>
      <c r="M1137" s="187">
        <f>L1153+L1178+L1201</f>
        <v>36</v>
      </c>
    </row>
    <row r="1138" spans="1:13" ht="24" customHeight="1" x14ac:dyDescent="0.4">
      <c r="A1138" s="416" t="s">
        <v>429</v>
      </c>
      <c r="B1138" s="405" t="s">
        <v>179</v>
      </c>
      <c r="C1138" s="406" t="s">
        <v>272</v>
      </c>
      <c r="D1138" s="405" t="s">
        <v>213</v>
      </c>
      <c r="E1138" s="407" t="s">
        <v>2</v>
      </c>
      <c r="F1138" s="145"/>
      <c r="G1138" s="467" t="s">
        <v>176</v>
      </c>
      <c r="H1138" s="469" t="s">
        <v>177</v>
      </c>
      <c r="I1138" s="462" t="s">
        <v>181</v>
      </c>
      <c r="J1138" s="464" t="s">
        <v>3</v>
      </c>
      <c r="K1138" s="156"/>
      <c r="L1138" s="416" t="s">
        <v>6</v>
      </c>
      <c r="M1138" s="407"/>
    </row>
    <row r="1139" spans="1:13" x14ac:dyDescent="0.4">
      <c r="A1139" s="416"/>
      <c r="B1139" s="405"/>
      <c r="C1139" s="406"/>
      <c r="D1139" s="405"/>
      <c r="E1139" s="407"/>
      <c r="F1139" s="7"/>
      <c r="G1139" s="468"/>
      <c r="H1139" s="470"/>
      <c r="I1139" s="463"/>
      <c r="J1139" s="465"/>
      <c r="K1139" s="156"/>
      <c r="L1139" s="183" t="s">
        <v>0</v>
      </c>
      <c r="M1139" s="184" t="s">
        <v>1</v>
      </c>
    </row>
    <row r="1140" spans="1:13" ht="37.950000000000003" customHeight="1" x14ac:dyDescent="0.4">
      <c r="A1140" s="410">
        <v>11.1</v>
      </c>
      <c r="B1140" s="412" t="s">
        <v>630</v>
      </c>
      <c r="C1140" s="150" t="s">
        <v>265</v>
      </c>
      <c r="D1140" s="150" t="s">
        <v>629</v>
      </c>
      <c r="E1140" s="414">
        <f>I1153</f>
        <v>101</v>
      </c>
      <c r="F1140" s="159"/>
      <c r="G1140" s="154">
        <v>306</v>
      </c>
      <c r="H1140" s="65" t="s">
        <v>856</v>
      </c>
      <c r="I1140" s="66">
        <v>4</v>
      </c>
      <c r="J1140" s="5">
        <f>I1140*15%/398</f>
        <v>1.507537688442211E-3</v>
      </c>
      <c r="K1140" s="156" t="str">
        <f t="shared" ref="K1140:K1201" si="128">IF(AND(L1140&gt;=0,L1140&lt;=I1140),"",IF(AND(L1140&gt;I1140),"*"))</f>
        <v/>
      </c>
      <c r="L1140" s="39"/>
      <c r="M1140" s="5">
        <f>L1140*15%/398</f>
        <v>0</v>
      </c>
    </row>
    <row r="1141" spans="1:13" ht="50.4" x14ac:dyDescent="0.4">
      <c r="A1141" s="410"/>
      <c r="B1141" s="412"/>
      <c r="C1141" s="400" t="s">
        <v>266</v>
      </c>
      <c r="D1141" s="400" t="s">
        <v>569</v>
      </c>
      <c r="E1141" s="414"/>
      <c r="F1141" s="399"/>
      <c r="G1141" s="154">
        <v>307</v>
      </c>
      <c r="H1141" s="65" t="s">
        <v>280</v>
      </c>
      <c r="I1141" s="66">
        <v>4</v>
      </c>
      <c r="J1141" s="5">
        <f t="shared" ref="J1141:J1152" si="129">I1141*15%/398</f>
        <v>1.507537688442211E-3</v>
      </c>
      <c r="K1141" s="156" t="str">
        <f t="shared" si="128"/>
        <v/>
      </c>
      <c r="L1141" s="39"/>
      <c r="M1141" s="5">
        <f t="shared" ref="M1141:M1152" si="130">L1141*15%/398</f>
        <v>0</v>
      </c>
    </row>
    <row r="1142" spans="1:13" ht="89.4" customHeight="1" x14ac:dyDescent="0.4">
      <c r="A1142" s="410"/>
      <c r="B1142" s="412"/>
      <c r="C1142" s="400"/>
      <c r="D1142" s="400"/>
      <c r="E1142" s="414"/>
      <c r="F1142" s="399"/>
      <c r="G1142" s="154">
        <v>308</v>
      </c>
      <c r="H1142" s="65" t="s">
        <v>935</v>
      </c>
      <c r="I1142" s="66">
        <v>40</v>
      </c>
      <c r="J1142" s="5">
        <f t="shared" si="129"/>
        <v>1.507537688442211E-2</v>
      </c>
      <c r="K1142" s="156" t="str">
        <f t="shared" si="128"/>
        <v/>
      </c>
      <c r="L1142" s="39"/>
      <c r="M1142" s="5">
        <f t="shared" si="130"/>
        <v>0</v>
      </c>
    </row>
    <row r="1143" spans="1:13" ht="25.2" x14ac:dyDescent="0.4">
      <c r="A1143" s="410"/>
      <c r="B1143" s="412"/>
      <c r="C1143" s="400"/>
      <c r="D1143" s="400"/>
      <c r="E1143" s="414"/>
      <c r="F1143" s="11"/>
      <c r="G1143" s="154">
        <v>309</v>
      </c>
      <c r="H1143" s="65" t="s">
        <v>305</v>
      </c>
      <c r="I1143" s="66">
        <v>20</v>
      </c>
      <c r="J1143" s="5">
        <f t="shared" si="129"/>
        <v>7.537688442211055E-3</v>
      </c>
      <c r="K1143" s="156" t="str">
        <f t="shared" si="128"/>
        <v/>
      </c>
      <c r="L1143" s="39"/>
      <c r="M1143" s="5">
        <f t="shared" si="130"/>
        <v>0</v>
      </c>
    </row>
    <row r="1144" spans="1:13" ht="37.799999999999997" x14ac:dyDescent="0.4">
      <c r="A1144" s="410"/>
      <c r="B1144" s="412"/>
      <c r="C1144" s="150" t="s">
        <v>267</v>
      </c>
      <c r="D1144" s="150" t="s">
        <v>483</v>
      </c>
      <c r="E1144" s="414"/>
      <c r="F1144" s="11"/>
      <c r="G1144" s="154">
        <v>310</v>
      </c>
      <c r="H1144" s="65" t="s">
        <v>792</v>
      </c>
      <c r="I1144" s="66">
        <v>4</v>
      </c>
      <c r="J1144" s="5">
        <f t="shared" si="129"/>
        <v>1.507537688442211E-3</v>
      </c>
      <c r="K1144" s="156" t="str">
        <f t="shared" si="128"/>
        <v/>
      </c>
      <c r="L1144" s="39"/>
      <c r="M1144" s="5">
        <f t="shared" si="130"/>
        <v>0</v>
      </c>
    </row>
    <row r="1145" spans="1:13" ht="15.6" customHeight="1" x14ac:dyDescent="0.4">
      <c r="A1145" s="410"/>
      <c r="B1145" s="412"/>
      <c r="C1145" s="400" t="s">
        <v>268</v>
      </c>
      <c r="D1145" s="400" t="s">
        <v>570</v>
      </c>
      <c r="E1145" s="414"/>
      <c r="F1145" s="11"/>
      <c r="G1145" s="154">
        <v>311</v>
      </c>
      <c r="H1145" s="65" t="s">
        <v>235</v>
      </c>
      <c r="I1145" s="66">
        <v>4</v>
      </c>
      <c r="J1145" s="5">
        <f t="shared" si="129"/>
        <v>1.507537688442211E-3</v>
      </c>
      <c r="K1145" s="156" t="str">
        <f t="shared" si="128"/>
        <v/>
      </c>
      <c r="L1145" s="39"/>
      <c r="M1145" s="5">
        <f t="shared" si="130"/>
        <v>0</v>
      </c>
    </row>
    <row r="1146" spans="1:13" ht="25.2" x14ac:dyDescent="0.4">
      <c r="A1146" s="410"/>
      <c r="B1146" s="412"/>
      <c r="C1146" s="400"/>
      <c r="D1146" s="400"/>
      <c r="E1146" s="414"/>
      <c r="F1146" s="11"/>
      <c r="G1146" s="154">
        <v>312</v>
      </c>
      <c r="H1146" s="65" t="s">
        <v>791</v>
      </c>
      <c r="I1146" s="66">
        <v>3</v>
      </c>
      <c r="J1146" s="5">
        <f t="shared" si="129"/>
        <v>1.1306532663316582E-3</v>
      </c>
      <c r="K1146" s="156" t="str">
        <f t="shared" si="128"/>
        <v/>
      </c>
      <c r="L1146" s="39"/>
      <c r="M1146" s="5">
        <f t="shared" si="130"/>
        <v>0</v>
      </c>
    </row>
    <row r="1147" spans="1:13" ht="37.799999999999997" x14ac:dyDescent="0.4">
      <c r="A1147" s="410"/>
      <c r="B1147" s="412"/>
      <c r="C1147" s="400"/>
      <c r="D1147" s="400"/>
      <c r="E1147" s="414"/>
      <c r="F1147" s="11"/>
      <c r="G1147" s="154">
        <v>313</v>
      </c>
      <c r="H1147" s="65" t="s">
        <v>941</v>
      </c>
      <c r="I1147" s="66">
        <v>3</v>
      </c>
      <c r="J1147" s="5">
        <f t="shared" si="129"/>
        <v>1.1306532663316582E-3</v>
      </c>
      <c r="K1147" s="156" t="str">
        <f t="shared" si="128"/>
        <v/>
      </c>
      <c r="L1147" s="39"/>
      <c r="M1147" s="5">
        <f t="shared" si="130"/>
        <v>0</v>
      </c>
    </row>
    <row r="1148" spans="1:13" ht="15.6" customHeight="1" x14ac:dyDescent="0.4">
      <c r="A1148" s="410"/>
      <c r="B1148" s="412"/>
      <c r="C1148" s="400" t="s">
        <v>269</v>
      </c>
      <c r="D1148" s="400" t="s">
        <v>631</v>
      </c>
      <c r="E1148" s="414"/>
      <c r="F1148" s="11"/>
      <c r="G1148" s="154">
        <v>314</v>
      </c>
      <c r="H1148" s="65" t="s">
        <v>942</v>
      </c>
      <c r="I1148" s="66">
        <v>3</v>
      </c>
      <c r="J1148" s="5">
        <f t="shared" si="129"/>
        <v>1.1306532663316582E-3</v>
      </c>
      <c r="K1148" s="156" t="str">
        <f t="shared" si="128"/>
        <v/>
      </c>
      <c r="L1148" s="39"/>
      <c r="M1148" s="5">
        <f t="shared" si="130"/>
        <v>0</v>
      </c>
    </row>
    <row r="1149" spans="1:13" ht="15.6" customHeight="1" x14ac:dyDescent="0.4">
      <c r="A1149" s="410"/>
      <c r="B1149" s="412"/>
      <c r="C1149" s="400"/>
      <c r="D1149" s="400"/>
      <c r="E1149" s="414"/>
      <c r="F1149" s="11"/>
      <c r="G1149" s="154">
        <v>315</v>
      </c>
      <c r="H1149" s="65" t="s">
        <v>236</v>
      </c>
      <c r="I1149" s="66">
        <v>4</v>
      </c>
      <c r="J1149" s="5">
        <f t="shared" si="129"/>
        <v>1.507537688442211E-3</v>
      </c>
      <c r="K1149" s="156" t="str">
        <f t="shared" si="128"/>
        <v/>
      </c>
      <c r="L1149" s="39"/>
      <c r="M1149" s="5">
        <f t="shared" si="130"/>
        <v>0</v>
      </c>
    </row>
    <row r="1150" spans="1:13" ht="15.6" customHeight="1" x14ac:dyDescent="0.4">
      <c r="A1150" s="410"/>
      <c r="B1150" s="412"/>
      <c r="C1150" s="400"/>
      <c r="D1150" s="400"/>
      <c r="E1150" s="414"/>
      <c r="F1150" s="11"/>
      <c r="G1150" s="154">
        <v>316</v>
      </c>
      <c r="H1150" s="65" t="s">
        <v>237</v>
      </c>
      <c r="I1150" s="66">
        <v>2</v>
      </c>
      <c r="J1150" s="5">
        <f t="shared" si="129"/>
        <v>7.537688442211055E-4</v>
      </c>
      <c r="K1150" s="156" t="str">
        <f t="shared" si="128"/>
        <v/>
      </c>
      <c r="L1150" s="39"/>
      <c r="M1150" s="5">
        <f t="shared" si="130"/>
        <v>0</v>
      </c>
    </row>
    <row r="1151" spans="1:13" ht="39.6" customHeight="1" x14ac:dyDescent="0.4">
      <c r="A1151" s="410"/>
      <c r="B1151" s="412"/>
      <c r="C1151" s="400" t="s">
        <v>281</v>
      </c>
      <c r="D1151" s="400" t="s">
        <v>585</v>
      </c>
      <c r="E1151" s="414"/>
      <c r="F1151" s="11"/>
      <c r="G1151" s="154">
        <v>317</v>
      </c>
      <c r="H1151" s="65" t="s">
        <v>503</v>
      </c>
      <c r="I1151" s="66">
        <v>6</v>
      </c>
      <c r="J1151" s="5">
        <f t="shared" si="129"/>
        <v>2.2613065326633165E-3</v>
      </c>
      <c r="K1151" s="156" t="str">
        <f t="shared" si="128"/>
        <v/>
      </c>
      <c r="L1151" s="39"/>
      <c r="M1151" s="5">
        <f t="shared" si="130"/>
        <v>0</v>
      </c>
    </row>
    <row r="1152" spans="1:13" ht="25.2" x14ac:dyDescent="0.4">
      <c r="A1152" s="410"/>
      <c r="B1152" s="412"/>
      <c r="C1152" s="400"/>
      <c r="D1152" s="400"/>
      <c r="E1152" s="414"/>
      <c r="F1152" s="11"/>
      <c r="G1152" s="154">
        <v>318</v>
      </c>
      <c r="H1152" s="65" t="s">
        <v>551</v>
      </c>
      <c r="I1152" s="66">
        <v>4</v>
      </c>
      <c r="J1152" s="5">
        <f t="shared" si="129"/>
        <v>1.507537688442211E-3</v>
      </c>
      <c r="K1152" s="156" t="str">
        <f t="shared" si="128"/>
        <v/>
      </c>
      <c r="L1152" s="39"/>
      <c r="M1152" s="5">
        <f t="shared" si="130"/>
        <v>0</v>
      </c>
    </row>
    <row r="1153" spans="1:13" ht="16.2" customHeight="1" thickBot="1" x14ac:dyDescent="0.45">
      <c r="A1153" s="411"/>
      <c r="B1153" s="413"/>
      <c r="C1153" s="403"/>
      <c r="D1153" s="403"/>
      <c r="E1153" s="415"/>
      <c r="F1153" s="11"/>
      <c r="G1153" s="395" t="s">
        <v>4</v>
      </c>
      <c r="H1153" s="396"/>
      <c r="I1153" s="72">
        <f>SUM(I1140:I1152)</f>
        <v>101</v>
      </c>
      <c r="J1153" s="49">
        <f>SUM(J1140:J1152)</f>
        <v>3.8065326633165815E-2</v>
      </c>
      <c r="K1153" s="156" t="str">
        <f t="shared" si="128"/>
        <v/>
      </c>
      <c r="L1153" s="14">
        <f>SUM(L1140:L1152)</f>
        <v>0</v>
      </c>
      <c r="M1153" s="49">
        <f>SUM(M1140:M1152)</f>
        <v>0</v>
      </c>
    </row>
    <row r="1154" spans="1:13" ht="6" customHeight="1" thickBot="1" x14ac:dyDescent="0.45">
      <c r="A1154" s="29"/>
      <c r="B1154" s="41"/>
      <c r="C1154" s="29"/>
      <c r="D1154" s="62"/>
      <c r="E1154" s="29"/>
      <c r="F1154" s="9"/>
      <c r="G1154" s="81"/>
      <c r="H1154" s="81"/>
      <c r="I1154" s="82"/>
      <c r="J1154" s="83"/>
      <c r="K1154" s="47"/>
      <c r="L1154" s="82"/>
      <c r="M1154" s="83"/>
    </row>
    <row r="1155" spans="1:13" x14ac:dyDescent="0.4">
      <c r="A1155" s="386" t="s">
        <v>186</v>
      </c>
      <c r="B1155" s="387"/>
      <c r="C1155" s="387"/>
      <c r="D1155" s="387"/>
      <c r="E1155" s="387"/>
      <c r="F1155" s="387"/>
      <c r="G1155" s="387"/>
      <c r="H1155" s="387"/>
      <c r="I1155" s="387"/>
      <c r="J1155" s="388"/>
      <c r="K1155" s="156"/>
      <c r="L1155" s="32" t="s">
        <v>71</v>
      </c>
      <c r="M1155" s="33" t="s">
        <v>81</v>
      </c>
    </row>
    <row r="1156" spans="1:13" x14ac:dyDescent="0.4">
      <c r="A1156" s="154">
        <f>G1140</f>
        <v>306</v>
      </c>
      <c r="B1156" s="427"/>
      <c r="C1156" s="428"/>
      <c r="D1156" s="428"/>
      <c r="E1156" s="428"/>
      <c r="F1156" s="428"/>
      <c r="G1156" s="428"/>
      <c r="H1156" s="428"/>
      <c r="I1156" s="428"/>
      <c r="J1156" s="429"/>
      <c r="K1156" s="47"/>
      <c r="L1156" s="35"/>
      <c r="M1156" s="36"/>
    </row>
    <row r="1157" spans="1:13" x14ac:dyDescent="0.4">
      <c r="A1157" s="154">
        <f t="shared" ref="A1157:A1168" si="131">G1141</f>
        <v>307</v>
      </c>
      <c r="B1157" s="427"/>
      <c r="C1157" s="428"/>
      <c r="D1157" s="428"/>
      <c r="E1157" s="428"/>
      <c r="F1157" s="428"/>
      <c r="G1157" s="428"/>
      <c r="H1157" s="428"/>
      <c r="I1157" s="428"/>
      <c r="J1157" s="429"/>
      <c r="K1157" s="47"/>
      <c r="L1157" s="35"/>
      <c r="M1157" s="36"/>
    </row>
    <row r="1158" spans="1:13" x14ac:dyDescent="0.4">
      <c r="A1158" s="154">
        <f t="shared" si="131"/>
        <v>308</v>
      </c>
      <c r="B1158" s="427"/>
      <c r="C1158" s="428"/>
      <c r="D1158" s="428"/>
      <c r="E1158" s="428"/>
      <c r="F1158" s="428"/>
      <c r="G1158" s="428"/>
      <c r="H1158" s="428"/>
      <c r="I1158" s="428"/>
      <c r="J1158" s="429"/>
      <c r="K1158" s="47"/>
      <c r="L1158" s="35"/>
      <c r="M1158" s="36"/>
    </row>
    <row r="1159" spans="1:13" x14ac:dyDescent="0.4">
      <c r="A1159" s="154">
        <f t="shared" si="131"/>
        <v>309</v>
      </c>
      <c r="B1159" s="427"/>
      <c r="C1159" s="428"/>
      <c r="D1159" s="428"/>
      <c r="E1159" s="428"/>
      <c r="F1159" s="428"/>
      <c r="G1159" s="428"/>
      <c r="H1159" s="428"/>
      <c r="I1159" s="428"/>
      <c r="J1159" s="429"/>
      <c r="K1159" s="47"/>
      <c r="L1159" s="35"/>
      <c r="M1159" s="36"/>
    </row>
    <row r="1160" spans="1:13" x14ac:dyDescent="0.4">
      <c r="A1160" s="154">
        <f t="shared" si="131"/>
        <v>310</v>
      </c>
      <c r="B1160" s="427"/>
      <c r="C1160" s="428"/>
      <c r="D1160" s="428"/>
      <c r="E1160" s="428"/>
      <c r="F1160" s="428"/>
      <c r="G1160" s="428"/>
      <c r="H1160" s="428"/>
      <c r="I1160" s="428"/>
      <c r="J1160" s="429"/>
      <c r="K1160" s="47"/>
      <c r="L1160" s="35"/>
      <c r="M1160" s="36"/>
    </row>
    <row r="1161" spans="1:13" x14ac:dyDescent="0.4">
      <c r="A1161" s="154">
        <f t="shared" si="131"/>
        <v>311</v>
      </c>
      <c r="B1161" s="427"/>
      <c r="C1161" s="428"/>
      <c r="D1161" s="428"/>
      <c r="E1161" s="428"/>
      <c r="F1161" s="428"/>
      <c r="G1161" s="428"/>
      <c r="H1161" s="428"/>
      <c r="I1161" s="428"/>
      <c r="J1161" s="429"/>
      <c r="K1161" s="47"/>
      <c r="L1161" s="35"/>
      <c r="M1161" s="36"/>
    </row>
    <row r="1162" spans="1:13" x14ac:dyDescent="0.4">
      <c r="A1162" s="154">
        <f t="shared" si="131"/>
        <v>312</v>
      </c>
      <c r="B1162" s="427"/>
      <c r="C1162" s="428"/>
      <c r="D1162" s="428"/>
      <c r="E1162" s="428"/>
      <c r="F1162" s="428"/>
      <c r="G1162" s="428"/>
      <c r="H1162" s="428"/>
      <c r="I1162" s="428"/>
      <c r="J1162" s="429"/>
      <c r="K1162" s="47"/>
      <c r="L1162" s="35"/>
      <c r="M1162" s="36"/>
    </row>
    <row r="1163" spans="1:13" x14ac:dyDescent="0.4">
      <c r="A1163" s="154">
        <f t="shared" si="131"/>
        <v>313</v>
      </c>
      <c r="B1163" s="427"/>
      <c r="C1163" s="428"/>
      <c r="D1163" s="428"/>
      <c r="E1163" s="428"/>
      <c r="F1163" s="428"/>
      <c r="G1163" s="428"/>
      <c r="H1163" s="428"/>
      <c r="I1163" s="428"/>
      <c r="J1163" s="429"/>
      <c r="K1163" s="47"/>
      <c r="L1163" s="35"/>
      <c r="M1163" s="36"/>
    </row>
    <row r="1164" spans="1:13" x14ac:dyDescent="0.4">
      <c r="A1164" s="154">
        <f t="shared" si="131"/>
        <v>314</v>
      </c>
      <c r="B1164" s="427"/>
      <c r="C1164" s="428"/>
      <c r="D1164" s="428"/>
      <c r="E1164" s="428"/>
      <c r="F1164" s="428"/>
      <c r="G1164" s="428"/>
      <c r="H1164" s="428"/>
      <c r="I1164" s="428"/>
      <c r="J1164" s="429"/>
      <c r="K1164" s="47"/>
      <c r="L1164" s="35"/>
      <c r="M1164" s="36"/>
    </row>
    <row r="1165" spans="1:13" x14ac:dyDescent="0.4">
      <c r="A1165" s="154">
        <f t="shared" si="131"/>
        <v>315</v>
      </c>
      <c r="B1165" s="427"/>
      <c r="C1165" s="428"/>
      <c r="D1165" s="428"/>
      <c r="E1165" s="428"/>
      <c r="F1165" s="428"/>
      <c r="G1165" s="428"/>
      <c r="H1165" s="428"/>
      <c r="I1165" s="428"/>
      <c r="J1165" s="429"/>
      <c r="K1165" s="47"/>
      <c r="L1165" s="35"/>
      <c r="M1165" s="36"/>
    </row>
    <row r="1166" spans="1:13" x14ac:dyDescent="0.4">
      <c r="A1166" s="154">
        <f t="shared" si="131"/>
        <v>316</v>
      </c>
      <c r="B1166" s="427"/>
      <c r="C1166" s="428"/>
      <c r="D1166" s="428"/>
      <c r="E1166" s="428"/>
      <c r="F1166" s="428"/>
      <c r="G1166" s="428"/>
      <c r="H1166" s="428"/>
      <c r="I1166" s="428"/>
      <c r="J1166" s="429"/>
      <c r="K1166" s="47"/>
      <c r="L1166" s="35"/>
      <c r="M1166" s="36"/>
    </row>
    <row r="1167" spans="1:13" x14ac:dyDescent="0.4">
      <c r="A1167" s="154">
        <f t="shared" si="131"/>
        <v>317</v>
      </c>
      <c r="B1167" s="427"/>
      <c r="C1167" s="428"/>
      <c r="D1167" s="428"/>
      <c r="E1167" s="428"/>
      <c r="F1167" s="428"/>
      <c r="G1167" s="428"/>
      <c r="H1167" s="428"/>
      <c r="I1167" s="428"/>
      <c r="J1167" s="429"/>
      <c r="K1167" s="47"/>
      <c r="L1167" s="35"/>
      <c r="M1167" s="36"/>
    </row>
    <row r="1168" spans="1:13" ht="13.2" thickBot="1" x14ac:dyDescent="0.45">
      <c r="A1168" s="155">
        <f t="shared" si="131"/>
        <v>318</v>
      </c>
      <c r="B1168" s="433"/>
      <c r="C1168" s="434"/>
      <c r="D1168" s="434"/>
      <c r="E1168" s="434"/>
      <c r="F1168" s="434"/>
      <c r="G1168" s="434"/>
      <c r="H1168" s="434"/>
      <c r="I1168" s="434"/>
      <c r="J1168" s="435"/>
      <c r="K1168" s="47"/>
      <c r="L1168" s="37"/>
      <c r="M1168" s="38"/>
    </row>
    <row r="1169" spans="1:13" ht="6" customHeight="1" thickBot="1" x14ac:dyDescent="0.45">
      <c r="A1169" s="29"/>
      <c r="B1169" s="41"/>
      <c r="C1169" s="29"/>
      <c r="D1169" s="62"/>
      <c r="E1169" s="29"/>
      <c r="F1169" s="9"/>
      <c r="G1169" s="81"/>
      <c r="H1169" s="81"/>
      <c r="I1169" s="82"/>
      <c r="J1169" s="83"/>
      <c r="K1169" s="47"/>
      <c r="L1169" s="82"/>
      <c r="M1169" s="83"/>
    </row>
    <row r="1170" spans="1:13" ht="37.950000000000003" customHeight="1" x14ac:dyDescent="0.4">
      <c r="A1170" s="420">
        <v>11.2</v>
      </c>
      <c r="B1170" s="423" t="s">
        <v>819</v>
      </c>
      <c r="C1170" s="158" t="s">
        <v>62</v>
      </c>
      <c r="D1170" s="160" t="s">
        <v>238</v>
      </c>
      <c r="E1170" s="424">
        <f>I1178</f>
        <v>26</v>
      </c>
      <c r="F1170" s="6"/>
      <c r="G1170" s="153">
        <v>319</v>
      </c>
      <c r="H1170" s="4" t="s">
        <v>910</v>
      </c>
      <c r="I1170" s="70">
        <v>3</v>
      </c>
      <c r="J1170" s="71">
        <f>I1170*15%/398</f>
        <v>1.1306532663316582E-3</v>
      </c>
      <c r="K1170" s="156" t="str">
        <f t="shared" si="128"/>
        <v/>
      </c>
      <c r="L1170" s="91"/>
      <c r="M1170" s="71">
        <f>L1170*15%/398</f>
        <v>0</v>
      </c>
    </row>
    <row r="1171" spans="1:13" ht="33" customHeight="1" x14ac:dyDescent="0.4">
      <c r="A1171" s="421"/>
      <c r="B1171" s="412"/>
      <c r="C1171" s="401" t="s">
        <v>232</v>
      </c>
      <c r="D1171" s="400" t="s">
        <v>571</v>
      </c>
      <c r="E1171" s="425"/>
      <c r="F1171" s="6"/>
      <c r="G1171" s="154">
        <v>320</v>
      </c>
      <c r="H1171" s="65" t="s">
        <v>603</v>
      </c>
      <c r="I1171" s="66">
        <v>4</v>
      </c>
      <c r="J1171" s="1">
        <f>I1171*15%/398</f>
        <v>1.507537688442211E-3</v>
      </c>
      <c r="K1171" s="156" t="str">
        <f t="shared" si="128"/>
        <v/>
      </c>
      <c r="L1171" s="39"/>
      <c r="M1171" s="1">
        <f>L1171*15%/398</f>
        <v>0</v>
      </c>
    </row>
    <row r="1172" spans="1:13" ht="23.4" customHeight="1" x14ac:dyDescent="0.4">
      <c r="A1172" s="421"/>
      <c r="B1172" s="412"/>
      <c r="C1172" s="401"/>
      <c r="D1172" s="400"/>
      <c r="E1172" s="425"/>
      <c r="F1172" s="6"/>
      <c r="G1172" s="154">
        <v>321</v>
      </c>
      <c r="H1172" s="65" t="s">
        <v>425</v>
      </c>
      <c r="I1172" s="66">
        <v>3</v>
      </c>
      <c r="J1172" s="1">
        <f t="shared" ref="J1172:J1177" si="132">I1172*15%/398</f>
        <v>1.1306532663316582E-3</v>
      </c>
      <c r="K1172" s="156" t="str">
        <f t="shared" si="128"/>
        <v/>
      </c>
      <c r="L1172" s="39"/>
      <c r="M1172" s="1">
        <f t="shared" ref="M1172:M1177" si="133">L1172*15%/398</f>
        <v>0</v>
      </c>
    </row>
    <row r="1173" spans="1:13" ht="28.95" customHeight="1" x14ac:dyDescent="0.4">
      <c r="A1173" s="421"/>
      <c r="B1173" s="412"/>
      <c r="C1173" s="401"/>
      <c r="D1173" s="400"/>
      <c r="E1173" s="425"/>
      <c r="F1173" s="6"/>
      <c r="G1173" s="154">
        <v>322</v>
      </c>
      <c r="H1173" s="65" t="s">
        <v>556</v>
      </c>
      <c r="I1173" s="66">
        <v>3</v>
      </c>
      <c r="J1173" s="1">
        <f t="shared" si="132"/>
        <v>1.1306532663316582E-3</v>
      </c>
      <c r="K1173" s="156" t="str">
        <f t="shared" si="128"/>
        <v/>
      </c>
      <c r="L1173" s="39"/>
      <c r="M1173" s="1">
        <f t="shared" si="133"/>
        <v>0</v>
      </c>
    </row>
    <row r="1174" spans="1:13" ht="50.4" x14ac:dyDescent="0.4">
      <c r="A1174" s="421"/>
      <c r="B1174" s="412"/>
      <c r="C1174" s="157" t="s">
        <v>233</v>
      </c>
      <c r="D1174" s="150" t="s">
        <v>632</v>
      </c>
      <c r="E1174" s="425"/>
      <c r="F1174" s="6"/>
      <c r="G1174" s="154">
        <v>323</v>
      </c>
      <c r="H1174" s="65" t="s">
        <v>933</v>
      </c>
      <c r="I1174" s="66">
        <v>6</v>
      </c>
      <c r="J1174" s="1">
        <f t="shared" si="132"/>
        <v>2.2613065326633165E-3</v>
      </c>
      <c r="K1174" s="156" t="str">
        <f t="shared" si="128"/>
        <v/>
      </c>
      <c r="L1174" s="39"/>
      <c r="M1174" s="1">
        <f t="shared" si="133"/>
        <v>0</v>
      </c>
    </row>
    <row r="1175" spans="1:13" ht="15.6" customHeight="1" x14ac:dyDescent="0.4">
      <c r="A1175" s="421"/>
      <c r="B1175" s="412"/>
      <c r="C1175" s="401" t="s">
        <v>234</v>
      </c>
      <c r="D1175" s="400" t="s">
        <v>552</v>
      </c>
      <c r="E1175" s="425"/>
      <c r="F1175" s="6"/>
      <c r="G1175" s="154">
        <v>324</v>
      </c>
      <c r="H1175" s="65" t="s">
        <v>504</v>
      </c>
      <c r="I1175" s="66">
        <v>2</v>
      </c>
      <c r="J1175" s="1">
        <f t="shared" si="132"/>
        <v>7.537688442211055E-4</v>
      </c>
      <c r="K1175" s="156" t="str">
        <f t="shared" si="128"/>
        <v/>
      </c>
      <c r="L1175" s="39">
        <v>2</v>
      </c>
      <c r="M1175" s="1">
        <f t="shared" si="133"/>
        <v>7.537688442211055E-4</v>
      </c>
    </row>
    <row r="1176" spans="1:13" ht="25.2" x14ac:dyDescent="0.4">
      <c r="A1176" s="421"/>
      <c r="B1176" s="412"/>
      <c r="C1176" s="401"/>
      <c r="D1176" s="400"/>
      <c r="E1176" s="425"/>
      <c r="F1176" s="6"/>
      <c r="G1176" s="154">
        <v>325</v>
      </c>
      <c r="H1176" s="65" t="s">
        <v>934</v>
      </c>
      <c r="I1176" s="66">
        <v>2</v>
      </c>
      <c r="J1176" s="1">
        <f t="shared" si="132"/>
        <v>7.537688442211055E-4</v>
      </c>
      <c r="K1176" s="156" t="str">
        <f t="shared" si="128"/>
        <v/>
      </c>
      <c r="L1176" s="39">
        <v>2</v>
      </c>
      <c r="M1176" s="1">
        <f t="shared" si="133"/>
        <v>7.537688442211055E-4</v>
      </c>
    </row>
    <row r="1177" spans="1:13" ht="25.2" x14ac:dyDescent="0.4">
      <c r="A1177" s="421"/>
      <c r="B1177" s="412"/>
      <c r="C1177" s="401"/>
      <c r="D1177" s="400"/>
      <c r="E1177" s="425"/>
      <c r="F1177" s="6"/>
      <c r="G1177" s="154">
        <v>326</v>
      </c>
      <c r="H1177" s="65" t="s">
        <v>239</v>
      </c>
      <c r="I1177" s="66">
        <v>3</v>
      </c>
      <c r="J1177" s="1">
        <f t="shared" si="132"/>
        <v>1.1306532663316582E-3</v>
      </c>
      <c r="K1177" s="156" t="str">
        <f t="shared" si="128"/>
        <v/>
      </c>
      <c r="L1177" s="39">
        <v>3</v>
      </c>
      <c r="M1177" s="1">
        <f t="shared" si="133"/>
        <v>1.1306532663316582E-3</v>
      </c>
    </row>
    <row r="1178" spans="1:13" ht="16.2" customHeight="1" thickBot="1" x14ac:dyDescent="0.45">
      <c r="A1178" s="422"/>
      <c r="B1178" s="413"/>
      <c r="C1178" s="402"/>
      <c r="D1178" s="403"/>
      <c r="E1178" s="426"/>
      <c r="F1178" s="6"/>
      <c r="G1178" s="395" t="s">
        <v>4</v>
      </c>
      <c r="H1178" s="396"/>
      <c r="I1178" s="67">
        <f>SUM(I1170:I1177)</f>
        <v>26</v>
      </c>
      <c r="J1178" s="2">
        <f>SUM(J1170:J1177)</f>
        <v>9.7989949748743723E-3</v>
      </c>
      <c r="K1178" s="156" t="str">
        <f t="shared" si="128"/>
        <v/>
      </c>
      <c r="L1178" s="3">
        <f>SUM(L1170:L1177)</f>
        <v>7</v>
      </c>
      <c r="M1178" s="2">
        <f>SUM(M1170:M1177)</f>
        <v>2.6381909547738692E-3</v>
      </c>
    </row>
    <row r="1179" spans="1:13" ht="6" customHeight="1" thickBot="1" x14ac:dyDescent="0.45">
      <c r="A1179" s="47"/>
      <c r="B1179" s="41"/>
      <c r="C1179" s="47"/>
      <c r="D1179" s="62"/>
      <c r="E1179" s="47"/>
      <c r="G1179" s="81"/>
      <c r="H1179" s="81"/>
      <c r="I1179" s="88"/>
      <c r="J1179" s="89"/>
      <c r="K1179" s="47"/>
      <c r="L1179" s="92"/>
      <c r="M1179" s="99"/>
    </row>
    <row r="1180" spans="1:13" x14ac:dyDescent="0.4">
      <c r="A1180" s="386" t="s">
        <v>186</v>
      </c>
      <c r="B1180" s="387"/>
      <c r="C1180" s="387"/>
      <c r="D1180" s="387"/>
      <c r="E1180" s="387"/>
      <c r="F1180" s="387"/>
      <c r="G1180" s="387"/>
      <c r="H1180" s="387"/>
      <c r="I1180" s="387"/>
      <c r="J1180" s="388"/>
      <c r="K1180" s="156"/>
      <c r="L1180" s="32" t="s">
        <v>71</v>
      </c>
      <c r="M1180" s="33" t="s">
        <v>81</v>
      </c>
    </row>
    <row r="1181" spans="1:13" x14ac:dyDescent="0.4">
      <c r="A1181" s="154">
        <f>G1170</f>
        <v>319</v>
      </c>
      <c r="B1181" s="397"/>
      <c r="C1181" s="397"/>
      <c r="D1181" s="397"/>
      <c r="E1181" s="397"/>
      <c r="F1181" s="397"/>
      <c r="G1181" s="397"/>
      <c r="H1181" s="397"/>
      <c r="I1181" s="397"/>
      <c r="J1181" s="398"/>
      <c r="K1181" s="47"/>
      <c r="L1181" s="35"/>
      <c r="M1181" s="36"/>
    </row>
    <row r="1182" spans="1:13" x14ac:dyDescent="0.4">
      <c r="A1182" s="154">
        <f t="shared" ref="A1182:A1188" si="134">G1171</f>
        <v>320</v>
      </c>
      <c r="B1182" s="397"/>
      <c r="C1182" s="397"/>
      <c r="D1182" s="397"/>
      <c r="E1182" s="397"/>
      <c r="F1182" s="397"/>
      <c r="G1182" s="397"/>
      <c r="H1182" s="397"/>
      <c r="I1182" s="397"/>
      <c r="J1182" s="398"/>
      <c r="K1182" s="47"/>
      <c r="L1182" s="35"/>
      <c r="M1182" s="36"/>
    </row>
    <row r="1183" spans="1:13" x14ac:dyDescent="0.4">
      <c r="A1183" s="154">
        <f t="shared" si="134"/>
        <v>321</v>
      </c>
      <c r="B1183" s="397"/>
      <c r="C1183" s="397"/>
      <c r="D1183" s="397"/>
      <c r="E1183" s="397"/>
      <c r="F1183" s="397"/>
      <c r="G1183" s="397"/>
      <c r="H1183" s="397"/>
      <c r="I1183" s="397"/>
      <c r="J1183" s="398"/>
      <c r="K1183" s="47"/>
      <c r="L1183" s="35"/>
      <c r="M1183" s="36"/>
    </row>
    <row r="1184" spans="1:13" x14ac:dyDescent="0.4">
      <c r="A1184" s="154">
        <f t="shared" si="134"/>
        <v>322</v>
      </c>
      <c r="B1184" s="397"/>
      <c r="C1184" s="397"/>
      <c r="D1184" s="397"/>
      <c r="E1184" s="397"/>
      <c r="F1184" s="397"/>
      <c r="G1184" s="397"/>
      <c r="H1184" s="397"/>
      <c r="I1184" s="397"/>
      <c r="J1184" s="398"/>
      <c r="K1184" s="47"/>
      <c r="L1184" s="35"/>
      <c r="M1184" s="36"/>
    </row>
    <row r="1185" spans="1:13" x14ac:dyDescent="0.4">
      <c r="A1185" s="154">
        <f t="shared" si="134"/>
        <v>323</v>
      </c>
      <c r="B1185" s="397"/>
      <c r="C1185" s="397"/>
      <c r="D1185" s="397"/>
      <c r="E1185" s="397"/>
      <c r="F1185" s="397"/>
      <c r="G1185" s="397"/>
      <c r="H1185" s="397"/>
      <c r="I1185" s="397"/>
      <c r="J1185" s="398"/>
      <c r="K1185" s="47"/>
      <c r="L1185" s="35"/>
      <c r="M1185" s="36"/>
    </row>
    <row r="1186" spans="1:13" x14ac:dyDescent="0.4">
      <c r="A1186" s="154">
        <f t="shared" si="134"/>
        <v>324</v>
      </c>
      <c r="B1186" s="397"/>
      <c r="C1186" s="397"/>
      <c r="D1186" s="397"/>
      <c r="E1186" s="397"/>
      <c r="F1186" s="397"/>
      <c r="G1186" s="397"/>
      <c r="H1186" s="397"/>
      <c r="I1186" s="397"/>
      <c r="J1186" s="398"/>
      <c r="K1186" s="47"/>
      <c r="L1186" s="35"/>
      <c r="M1186" s="36"/>
    </row>
    <row r="1187" spans="1:13" x14ac:dyDescent="0.4">
      <c r="A1187" s="154">
        <f t="shared" si="134"/>
        <v>325</v>
      </c>
      <c r="B1187" s="397"/>
      <c r="C1187" s="397"/>
      <c r="D1187" s="397"/>
      <c r="E1187" s="397"/>
      <c r="F1187" s="397"/>
      <c r="G1187" s="397"/>
      <c r="H1187" s="397"/>
      <c r="I1187" s="397"/>
      <c r="J1187" s="398"/>
      <c r="K1187" s="47"/>
      <c r="L1187" s="35"/>
      <c r="M1187" s="36"/>
    </row>
    <row r="1188" spans="1:13" ht="13.2" thickBot="1" x14ac:dyDescent="0.45">
      <c r="A1188" s="155">
        <f t="shared" si="134"/>
        <v>326</v>
      </c>
      <c r="B1188" s="418"/>
      <c r="C1188" s="418"/>
      <c r="D1188" s="418"/>
      <c r="E1188" s="418"/>
      <c r="F1188" s="418"/>
      <c r="G1188" s="418"/>
      <c r="H1188" s="418"/>
      <c r="I1188" s="418"/>
      <c r="J1188" s="419"/>
      <c r="K1188" s="47"/>
      <c r="L1188" s="37"/>
      <c r="M1188" s="38"/>
    </row>
    <row r="1189" spans="1:13" ht="6" customHeight="1" thickBot="1" x14ac:dyDescent="0.45">
      <c r="A1189" s="29"/>
      <c r="B1189" s="41"/>
      <c r="C1189" s="41"/>
      <c r="D1189" s="41"/>
      <c r="E1189" s="41"/>
      <c r="F1189" s="41"/>
      <c r="G1189" s="41"/>
      <c r="H1189" s="41"/>
      <c r="I1189" s="42"/>
      <c r="J1189" s="42"/>
      <c r="K1189" s="47"/>
      <c r="L1189" s="42"/>
      <c r="M1189" s="42"/>
    </row>
    <row r="1190" spans="1:13" ht="12.6" customHeight="1" x14ac:dyDescent="0.4">
      <c r="A1190" s="484">
        <v>11.3</v>
      </c>
      <c r="B1190" s="423" t="s">
        <v>651</v>
      </c>
      <c r="C1190" s="436" t="s">
        <v>63</v>
      </c>
      <c r="D1190" s="437" t="s">
        <v>633</v>
      </c>
      <c r="E1190" s="487">
        <f>I1201</f>
        <v>29</v>
      </c>
      <c r="F1190" s="55"/>
      <c r="G1190" s="153">
        <v>327</v>
      </c>
      <c r="H1190" s="4" t="s">
        <v>306</v>
      </c>
      <c r="I1190" s="70">
        <v>2</v>
      </c>
      <c r="J1190" s="71">
        <f>I1190*15%/398</f>
        <v>7.537688442211055E-4</v>
      </c>
      <c r="K1190" s="156" t="str">
        <f t="shared" si="128"/>
        <v/>
      </c>
      <c r="L1190" s="91">
        <v>2</v>
      </c>
      <c r="M1190" s="71">
        <f>L1190*15%/398</f>
        <v>7.537688442211055E-4</v>
      </c>
    </row>
    <row r="1191" spans="1:13" ht="15.6" customHeight="1" x14ac:dyDescent="0.4">
      <c r="A1191" s="485"/>
      <c r="B1191" s="412"/>
      <c r="C1191" s="401"/>
      <c r="D1191" s="400"/>
      <c r="E1191" s="488"/>
      <c r="F1191" s="55"/>
      <c r="G1191" s="154">
        <v>328</v>
      </c>
      <c r="H1191" s="65" t="s">
        <v>793</v>
      </c>
      <c r="I1191" s="66">
        <v>3</v>
      </c>
      <c r="J1191" s="1">
        <f>I1191*15%/398</f>
        <v>1.1306532663316582E-3</v>
      </c>
      <c r="K1191" s="156" t="str">
        <f t="shared" si="128"/>
        <v/>
      </c>
      <c r="L1191" s="39">
        <v>3</v>
      </c>
      <c r="M1191" s="1">
        <f>L1191*15%/398</f>
        <v>1.1306532663316582E-3</v>
      </c>
    </row>
    <row r="1192" spans="1:13" ht="25.2" x14ac:dyDescent="0.4">
      <c r="A1192" s="485"/>
      <c r="B1192" s="412"/>
      <c r="C1192" s="401"/>
      <c r="D1192" s="400"/>
      <c r="E1192" s="488"/>
      <c r="F1192" s="55"/>
      <c r="G1192" s="154">
        <v>329</v>
      </c>
      <c r="H1192" s="65" t="s">
        <v>634</v>
      </c>
      <c r="I1192" s="66">
        <v>2</v>
      </c>
      <c r="J1192" s="1">
        <f t="shared" ref="J1192:J1200" si="135">I1192*15%/398</f>
        <v>7.537688442211055E-4</v>
      </c>
      <c r="K1192" s="156" t="str">
        <f t="shared" si="128"/>
        <v/>
      </c>
      <c r="L1192" s="39">
        <v>2</v>
      </c>
      <c r="M1192" s="1">
        <f t="shared" ref="M1192:M1200" si="136">L1192*15%/398</f>
        <v>7.537688442211055E-4</v>
      </c>
    </row>
    <row r="1193" spans="1:13" ht="15.6" customHeight="1" x14ac:dyDescent="0.4">
      <c r="A1193" s="485"/>
      <c r="B1193" s="412"/>
      <c r="C1193" s="401"/>
      <c r="D1193" s="400"/>
      <c r="E1193" s="488"/>
      <c r="F1193" s="55"/>
      <c r="G1193" s="154">
        <v>330</v>
      </c>
      <c r="H1193" s="65" t="s">
        <v>302</v>
      </c>
      <c r="I1193" s="66">
        <v>2</v>
      </c>
      <c r="J1193" s="1">
        <f t="shared" si="135"/>
        <v>7.537688442211055E-4</v>
      </c>
      <c r="K1193" s="156" t="str">
        <f t="shared" si="128"/>
        <v/>
      </c>
      <c r="L1193" s="39">
        <v>2</v>
      </c>
      <c r="M1193" s="1">
        <f t="shared" si="136"/>
        <v>7.537688442211055E-4</v>
      </c>
    </row>
    <row r="1194" spans="1:13" ht="25.2" x14ac:dyDescent="0.4">
      <c r="A1194" s="485"/>
      <c r="B1194" s="412"/>
      <c r="C1194" s="401"/>
      <c r="D1194" s="400"/>
      <c r="E1194" s="488"/>
      <c r="F1194" s="55"/>
      <c r="G1194" s="154">
        <v>331</v>
      </c>
      <c r="H1194" s="65" t="s">
        <v>240</v>
      </c>
      <c r="I1194" s="66">
        <v>2</v>
      </c>
      <c r="J1194" s="1">
        <f t="shared" si="135"/>
        <v>7.537688442211055E-4</v>
      </c>
      <c r="K1194" s="156" t="str">
        <f t="shared" si="128"/>
        <v/>
      </c>
      <c r="L1194" s="39">
        <v>2</v>
      </c>
      <c r="M1194" s="1">
        <f t="shared" si="136"/>
        <v>7.537688442211055E-4</v>
      </c>
    </row>
    <row r="1195" spans="1:13" ht="15.6" customHeight="1" x14ac:dyDescent="0.4">
      <c r="A1195" s="485"/>
      <c r="B1195" s="412"/>
      <c r="C1195" s="401"/>
      <c r="D1195" s="400"/>
      <c r="E1195" s="488"/>
      <c r="F1195" s="55"/>
      <c r="G1195" s="154">
        <v>332</v>
      </c>
      <c r="H1195" s="65" t="s">
        <v>932</v>
      </c>
      <c r="I1195" s="66">
        <v>2</v>
      </c>
      <c r="J1195" s="1">
        <f t="shared" si="135"/>
        <v>7.537688442211055E-4</v>
      </c>
      <c r="K1195" s="156" t="str">
        <f t="shared" si="128"/>
        <v/>
      </c>
      <c r="L1195" s="39">
        <v>2</v>
      </c>
      <c r="M1195" s="1">
        <f t="shared" si="136"/>
        <v>7.537688442211055E-4</v>
      </c>
    </row>
    <row r="1196" spans="1:13" ht="15.6" customHeight="1" x14ac:dyDescent="0.4">
      <c r="A1196" s="485"/>
      <c r="B1196" s="412"/>
      <c r="C1196" s="401"/>
      <c r="D1196" s="400"/>
      <c r="E1196" s="488"/>
      <c r="F1196" s="55"/>
      <c r="G1196" s="154">
        <v>333</v>
      </c>
      <c r="H1196" s="65" t="s">
        <v>784</v>
      </c>
      <c r="I1196" s="66">
        <v>2</v>
      </c>
      <c r="J1196" s="1">
        <f t="shared" si="135"/>
        <v>7.537688442211055E-4</v>
      </c>
      <c r="K1196" s="156" t="str">
        <f t="shared" si="128"/>
        <v/>
      </c>
      <c r="L1196" s="39">
        <v>2</v>
      </c>
      <c r="M1196" s="1">
        <f t="shared" si="136"/>
        <v>7.537688442211055E-4</v>
      </c>
    </row>
    <row r="1197" spans="1:13" ht="15.6" customHeight="1" x14ac:dyDescent="0.4">
      <c r="A1197" s="485"/>
      <c r="B1197" s="412"/>
      <c r="C1197" s="401"/>
      <c r="D1197" s="400"/>
      <c r="E1197" s="488"/>
      <c r="F1197" s="6"/>
      <c r="G1197" s="154">
        <v>334</v>
      </c>
      <c r="H1197" s="65" t="s">
        <v>241</v>
      </c>
      <c r="I1197" s="66">
        <v>4</v>
      </c>
      <c r="J1197" s="1">
        <f t="shared" si="135"/>
        <v>1.507537688442211E-3</v>
      </c>
      <c r="K1197" s="156" t="str">
        <f t="shared" si="128"/>
        <v/>
      </c>
      <c r="L1197" s="39">
        <v>4</v>
      </c>
      <c r="M1197" s="1">
        <f t="shared" si="136"/>
        <v>1.507537688442211E-3</v>
      </c>
    </row>
    <row r="1198" spans="1:13" ht="15.6" customHeight="1" x14ac:dyDescent="0.4">
      <c r="A1198" s="485"/>
      <c r="B1198" s="412"/>
      <c r="C1198" s="401"/>
      <c r="D1198" s="400"/>
      <c r="E1198" s="488"/>
      <c r="F1198" s="6"/>
      <c r="G1198" s="154">
        <v>335</v>
      </c>
      <c r="H1198" s="65" t="s">
        <v>796</v>
      </c>
      <c r="I1198" s="66">
        <v>3</v>
      </c>
      <c r="J1198" s="1">
        <f t="shared" si="135"/>
        <v>1.1306532663316582E-3</v>
      </c>
      <c r="K1198" s="156" t="str">
        <f t="shared" si="128"/>
        <v/>
      </c>
      <c r="L1198" s="39">
        <v>3</v>
      </c>
      <c r="M1198" s="1">
        <f t="shared" si="136"/>
        <v>1.1306532663316582E-3</v>
      </c>
    </row>
    <row r="1199" spans="1:13" ht="15.6" customHeight="1" x14ac:dyDescent="0.4">
      <c r="A1199" s="485"/>
      <c r="B1199" s="412"/>
      <c r="C1199" s="401"/>
      <c r="D1199" s="400"/>
      <c r="E1199" s="488"/>
      <c r="F1199" s="6"/>
      <c r="G1199" s="154">
        <v>336</v>
      </c>
      <c r="H1199" s="200" t="s">
        <v>600</v>
      </c>
      <c r="I1199" s="66">
        <v>4</v>
      </c>
      <c r="J1199" s="1">
        <f t="shared" si="135"/>
        <v>1.507537688442211E-3</v>
      </c>
      <c r="K1199" s="156" t="str">
        <f t="shared" si="128"/>
        <v/>
      </c>
      <c r="L1199" s="39">
        <v>4</v>
      </c>
      <c r="M1199" s="1">
        <f t="shared" si="136"/>
        <v>1.507537688442211E-3</v>
      </c>
    </row>
    <row r="1200" spans="1:13" ht="15.6" customHeight="1" x14ac:dyDescent="0.4">
      <c r="A1200" s="485"/>
      <c r="B1200" s="412"/>
      <c r="C1200" s="401"/>
      <c r="D1200" s="400"/>
      <c r="E1200" s="488"/>
      <c r="F1200" s="6"/>
      <c r="G1200" s="154">
        <v>337</v>
      </c>
      <c r="H1200" s="65" t="s">
        <v>242</v>
      </c>
      <c r="I1200" s="66">
        <v>3</v>
      </c>
      <c r="J1200" s="1">
        <f t="shared" si="135"/>
        <v>1.1306532663316582E-3</v>
      </c>
      <c r="K1200" s="156" t="str">
        <f t="shared" si="128"/>
        <v/>
      </c>
      <c r="L1200" s="39">
        <v>3</v>
      </c>
      <c r="M1200" s="1">
        <f t="shared" si="136"/>
        <v>1.1306532663316582E-3</v>
      </c>
    </row>
    <row r="1201" spans="1:13" ht="16.2" customHeight="1" thickBot="1" x14ac:dyDescent="0.45">
      <c r="A1201" s="486"/>
      <c r="B1201" s="413"/>
      <c r="C1201" s="402"/>
      <c r="D1201" s="403"/>
      <c r="E1201" s="489"/>
      <c r="F1201" s="6"/>
      <c r="G1201" s="395" t="s">
        <v>4</v>
      </c>
      <c r="H1201" s="396"/>
      <c r="I1201" s="67">
        <f>SUM(I1190:I1200)</f>
        <v>29</v>
      </c>
      <c r="J1201" s="2">
        <f>SUM(J1190:J1200)</f>
        <v>1.0929648241206031E-2</v>
      </c>
      <c r="K1201" s="156" t="str">
        <f t="shared" si="128"/>
        <v/>
      </c>
      <c r="L1201" s="3">
        <f>SUM(L1190:L1200)</f>
        <v>29</v>
      </c>
      <c r="M1201" s="2">
        <f>SUM(M1190:M1200)</f>
        <v>1.0929648241206031E-2</v>
      </c>
    </row>
    <row r="1202" spans="1:13" ht="6" customHeight="1" thickBot="1" x14ac:dyDescent="0.45">
      <c r="K1202" s="47"/>
    </row>
    <row r="1203" spans="1:13" x14ac:dyDescent="0.4">
      <c r="A1203" s="386" t="s">
        <v>186</v>
      </c>
      <c r="B1203" s="387"/>
      <c r="C1203" s="387"/>
      <c r="D1203" s="387"/>
      <c r="E1203" s="387"/>
      <c r="F1203" s="387"/>
      <c r="G1203" s="387"/>
      <c r="H1203" s="387"/>
      <c r="I1203" s="387"/>
      <c r="J1203" s="388"/>
      <c r="K1203" s="156"/>
      <c r="L1203" s="32" t="s">
        <v>71</v>
      </c>
      <c r="M1203" s="33" t="s">
        <v>81</v>
      </c>
    </row>
    <row r="1204" spans="1:13" x14ac:dyDescent="0.4">
      <c r="A1204" s="154">
        <f>G1190</f>
        <v>327</v>
      </c>
      <c r="B1204" s="397"/>
      <c r="C1204" s="397"/>
      <c r="D1204" s="397"/>
      <c r="E1204" s="397"/>
      <c r="F1204" s="397"/>
      <c r="G1204" s="397"/>
      <c r="H1204" s="397"/>
      <c r="I1204" s="397"/>
      <c r="J1204" s="398"/>
      <c r="K1204" s="47"/>
      <c r="L1204" s="35"/>
      <c r="M1204" s="36"/>
    </row>
    <row r="1205" spans="1:13" x14ac:dyDescent="0.4">
      <c r="A1205" s="154">
        <f t="shared" ref="A1205:A1214" si="137">G1191</f>
        <v>328</v>
      </c>
      <c r="B1205" s="397"/>
      <c r="C1205" s="397"/>
      <c r="D1205" s="397"/>
      <c r="E1205" s="397"/>
      <c r="F1205" s="397"/>
      <c r="G1205" s="397"/>
      <c r="H1205" s="397"/>
      <c r="I1205" s="397"/>
      <c r="J1205" s="398"/>
      <c r="K1205" s="47"/>
      <c r="L1205" s="35"/>
      <c r="M1205" s="36"/>
    </row>
    <row r="1206" spans="1:13" x14ac:dyDescent="0.4">
      <c r="A1206" s="154">
        <f t="shared" si="137"/>
        <v>329</v>
      </c>
      <c r="B1206" s="397"/>
      <c r="C1206" s="397"/>
      <c r="D1206" s="397"/>
      <c r="E1206" s="397"/>
      <c r="F1206" s="397"/>
      <c r="G1206" s="397"/>
      <c r="H1206" s="397"/>
      <c r="I1206" s="397"/>
      <c r="J1206" s="398"/>
      <c r="K1206" s="47"/>
      <c r="L1206" s="35"/>
      <c r="M1206" s="36"/>
    </row>
    <row r="1207" spans="1:13" x14ac:dyDescent="0.4">
      <c r="A1207" s="154">
        <f t="shared" si="137"/>
        <v>330</v>
      </c>
      <c r="B1207" s="397"/>
      <c r="C1207" s="397"/>
      <c r="D1207" s="397"/>
      <c r="E1207" s="397"/>
      <c r="F1207" s="397"/>
      <c r="G1207" s="397"/>
      <c r="H1207" s="397"/>
      <c r="I1207" s="397"/>
      <c r="J1207" s="398"/>
      <c r="K1207" s="47"/>
      <c r="L1207" s="35"/>
      <c r="M1207" s="36"/>
    </row>
    <row r="1208" spans="1:13" x14ac:dyDescent="0.4">
      <c r="A1208" s="154">
        <f t="shared" si="137"/>
        <v>331</v>
      </c>
      <c r="B1208" s="397"/>
      <c r="C1208" s="397"/>
      <c r="D1208" s="397"/>
      <c r="E1208" s="397"/>
      <c r="F1208" s="397"/>
      <c r="G1208" s="397"/>
      <c r="H1208" s="397"/>
      <c r="I1208" s="397"/>
      <c r="J1208" s="398"/>
      <c r="K1208" s="47"/>
      <c r="L1208" s="35"/>
      <c r="M1208" s="36"/>
    </row>
    <row r="1209" spans="1:13" x14ac:dyDescent="0.4">
      <c r="A1209" s="154">
        <f t="shared" si="137"/>
        <v>332</v>
      </c>
      <c r="B1209" s="397"/>
      <c r="C1209" s="397"/>
      <c r="D1209" s="397"/>
      <c r="E1209" s="397"/>
      <c r="F1209" s="397"/>
      <c r="G1209" s="397"/>
      <c r="H1209" s="397"/>
      <c r="I1209" s="397"/>
      <c r="J1209" s="398"/>
      <c r="K1209" s="47"/>
      <c r="L1209" s="35"/>
      <c r="M1209" s="36"/>
    </row>
    <row r="1210" spans="1:13" x14ac:dyDescent="0.4">
      <c r="A1210" s="154">
        <f t="shared" si="137"/>
        <v>333</v>
      </c>
      <c r="B1210" s="397"/>
      <c r="C1210" s="397"/>
      <c r="D1210" s="397"/>
      <c r="E1210" s="397"/>
      <c r="F1210" s="397"/>
      <c r="G1210" s="397"/>
      <c r="H1210" s="397"/>
      <c r="I1210" s="397"/>
      <c r="J1210" s="398"/>
      <c r="K1210" s="47"/>
      <c r="L1210" s="35"/>
      <c r="M1210" s="36"/>
    </row>
    <row r="1211" spans="1:13" x14ac:dyDescent="0.4">
      <c r="A1211" s="154">
        <f t="shared" si="137"/>
        <v>334</v>
      </c>
      <c r="B1211" s="397"/>
      <c r="C1211" s="397"/>
      <c r="D1211" s="397"/>
      <c r="E1211" s="397"/>
      <c r="F1211" s="397"/>
      <c r="G1211" s="397"/>
      <c r="H1211" s="397"/>
      <c r="I1211" s="397"/>
      <c r="J1211" s="398"/>
      <c r="K1211" s="47"/>
      <c r="L1211" s="35"/>
      <c r="M1211" s="36"/>
    </row>
    <row r="1212" spans="1:13" x14ac:dyDescent="0.4">
      <c r="A1212" s="154">
        <f t="shared" si="137"/>
        <v>335</v>
      </c>
      <c r="B1212" s="397"/>
      <c r="C1212" s="397"/>
      <c r="D1212" s="397"/>
      <c r="E1212" s="397"/>
      <c r="F1212" s="397"/>
      <c r="G1212" s="397"/>
      <c r="H1212" s="397"/>
      <c r="I1212" s="397"/>
      <c r="J1212" s="398"/>
      <c r="K1212" s="47"/>
      <c r="L1212" s="35"/>
      <c r="M1212" s="36"/>
    </row>
    <row r="1213" spans="1:13" x14ac:dyDescent="0.4">
      <c r="A1213" s="154">
        <f t="shared" si="137"/>
        <v>336</v>
      </c>
      <c r="B1213" s="397"/>
      <c r="C1213" s="397"/>
      <c r="D1213" s="397"/>
      <c r="E1213" s="397"/>
      <c r="F1213" s="397"/>
      <c r="G1213" s="397"/>
      <c r="H1213" s="397"/>
      <c r="I1213" s="397"/>
      <c r="J1213" s="398"/>
      <c r="K1213" s="47"/>
      <c r="L1213" s="35"/>
      <c r="M1213" s="36"/>
    </row>
    <row r="1214" spans="1:13" ht="13.2" thickBot="1" x14ac:dyDescent="0.45">
      <c r="A1214" s="155">
        <f t="shared" si="137"/>
        <v>337</v>
      </c>
      <c r="B1214" s="418"/>
      <c r="C1214" s="418"/>
      <c r="D1214" s="418"/>
      <c r="E1214" s="418"/>
      <c r="F1214" s="418"/>
      <c r="G1214" s="418"/>
      <c r="H1214" s="418"/>
      <c r="I1214" s="418"/>
      <c r="J1214" s="419"/>
      <c r="K1214" s="47"/>
      <c r="L1214" s="37"/>
      <c r="M1214" s="38"/>
    </row>
    <row r="1215" spans="1:13" x14ac:dyDescent="0.4">
      <c r="A1215" s="156"/>
      <c r="B1215" s="62"/>
      <c r="C1215" s="62"/>
      <c r="D1215" s="62"/>
      <c r="E1215" s="62"/>
      <c r="F1215" s="62"/>
      <c r="G1215" s="62"/>
      <c r="H1215" s="62"/>
      <c r="I1215" s="62"/>
      <c r="J1215" s="62"/>
      <c r="K1215" s="47"/>
      <c r="L1215" s="29"/>
      <c r="M1215" s="29"/>
    </row>
  </sheetData>
  <sheetProtection password="CA61" sheet="1" formatRows="0" insertRows="0"/>
  <mergeCells count="1621">
    <mergeCell ref="B1209:J1209"/>
    <mergeCell ref="B1210:J1210"/>
    <mergeCell ref="B1211:J1211"/>
    <mergeCell ref="B1212:J1212"/>
    <mergeCell ref="B1213:J1213"/>
    <mergeCell ref="B1214:J1214"/>
    <mergeCell ref="A1203:J1203"/>
    <mergeCell ref="B1204:J1204"/>
    <mergeCell ref="B1205:J1205"/>
    <mergeCell ref="B1206:J1206"/>
    <mergeCell ref="B1207:J1207"/>
    <mergeCell ref="B1208:J1208"/>
    <mergeCell ref="B1185:J1185"/>
    <mergeCell ref="B1186:J1186"/>
    <mergeCell ref="B1187:J1187"/>
    <mergeCell ref="B1188:J1188"/>
    <mergeCell ref="A1190:A1201"/>
    <mergeCell ref="B1190:B1201"/>
    <mergeCell ref="C1190:C1201"/>
    <mergeCell ref="D1190:D1201"/>
    <mergeCell ref="E1190:E1201"/>
    <mergeCell ref="G1201:H1201"/>
    <mergeCell ref="G1178:H1178"/>
    <mergeCell ref="A1180:J1180"/>
    <mergeCell ref="B1181:J1181"/>
    <mergeCell ref="B1182:J1182"/>
    <mergeCell ref="B1183:J1183"/>
    <mergeCell ref="B1184:J1184"/>
    <mergeCell ref="B1166:J1166"/>
    <mergeCell ref="B1167:J1167"/>
    <mergeCell ref="B1168:J1168"/>
    <mergeCell ref="A1170:A1178"/>
    <mergeCell ref="B1170:B1178"/>
    <mergeCell ref="E1170:E1178"/>
    <mergeCell ref="C1171:C1173"/>
    <mergeCell ref="D1171:D1173"/>
    <mergeCell ref="C1175:C1178"/>
    <mergeCell ref="D1175:D1178"/>
    <mergeCell ref="B1160:J1160"/>
    <mergeCell ref="B1161:J1161"/>
    <mergeCell ref="B1162:J1162"/>
    <mergeCell ref="B1163:J1163"/>
    <mergeCell ref="B1164:J1164"/>
    <mergeCell ref="B1165:J1165"/>
    <mergeCell ref="G1153:H1153"/>
    <mergeCell ref="A1155:J1155"/>
    <mergeCell ref="B1156:J1156"/>
    <mergeCell ref="B1157:J1157"/>
    <mergeCell ref="B1158:J1158"/>
    <mergeCell ref="B1159:J1159"/>
    <mergeCell ref="C1145:C1147"/>
    <mergeCell ref="D1145:D1147"/>
    <mergeCell ref="C1148:C1150"/>
    <mergeCell ref="D1148:D1150"/>
    <mergeCell ref="C1151:C1153"/>
    <mergeCell ref="D1151:D1153"/>
    <mergeCell ref="H1138:H1139"/>
    <mergeCell ref="I1138:I1139"/>
    <mergeCell ref="J1138:J1139"/>
    <mergeCell ref="L1138:M1138"/>
    <mergeCell ref="A1140:A1153"/>
    <mergeCell ref="B1140:B1153"/>
    <mergeCell ref="E1140:E1153"/>
    <mergeCell ref="C1141:C1143"/>
    <mergeCell ref="D1141:D1143"/>
    <mergeCell ref="F1141:F1142"/>
    <mergeCell ref="A1138:A1139"/>
    <mergeCell ref="B1138:B1139"/>
    <mergeCell ref="C1138:C1139"/>
    <mergeCell ref="D1138:D1139"/>
    <mergeCell ref="E1138:E1139"/>
    <mergeCell ref="G1138:G1139"/>
    <mergeCell ref="G1131:H1131"/>
    <mergeCell ref="A1133:J1133"/>
    <mergeCell ref="B1134:J1134"/>
    <mergeCell ref="B1135:J1135"/>
    <mergeCell ref="A1137:E1137"/>
    <mergeCell ref="G1137:H1137"/>
    <mergeCell ref="I1137:J1137"/>
    <mergeCell ref="B1123:J1123"/>
    <mergeCell ref="B1124:J1124"/>
    <mergeCell ref="B1125:J1125"/>
    <mergeCell ref="B1126:J1126"/>
    <mergeCell ref="B1127:J1127"/>
    <mergeCell ref="A1129:A1131"/>
    <mergeCell ref="B1129:B1131"/>
    <mergeCell ref="C1129:C1131"/>
    <mergeCell ref="D1129:D1131"/>
    <mergeCell ref="E1129:E1131"/>
    <mergeCell ref="C1116:C1118"/>
    <mergeCell ref="D1116:D1118"/>
    <mergeCell ref="G1118:H1118"/>
    <mergeCell ref="A1120:J1120"/>
    <mergeCell ref="B1121:J1121"/>
    <mergeCell ref="B1122:J1122"/>
    <mergeCell ref="B1105:J1105"/>
    <mergeCell ref="B1106:J1106"/>
    <mergeCell ref="B1107:J1107"/>
    <mergeCell ref="B1108:J1108"/>
    <mergeCell ref="B1109:J1109"/>
    <mergeCell ref="A1111:A1118"/>
    <mergeCell ref="B1111:B1118"/>
    <mergeCell ref="C1111:C1115"/>
    <mergeCell ref="D1111:D1115"/>
    <mergeCell ref="E1111:E1118"/>
    <mergeCell ref="A1099:J1099"/>
    <mergeCell ref="B1100:J1100"/>
    <mergeCell ref="B1101:J1101"/>
    <mergeCell ref="B1102:J1102"/>
    <mergeCell ref="B1103:J1103"/>
    <mergeCell ref="B1104:J1104"/>
    <mergeCell ref="J1085:J1086"/>
    <mergeCell ref="L1085:M1085"/>
    <mergeCell ref="A1087:A1097"/>
    <mergeCell ref="B1087:B1097"/>
    <mergeCell ref="C1087:C1094"/>
    <mergeCell ref="D1087:D1094"/>
    <mergeCell ref="E1087:E1097"/>
    <mergeCell ref="C1095:C1097"/>
    <mergeCell ref="D1095:D1097"/>
    <mergeCell ref="G1097:H1097"/>
    <mergeCell ref="C1085:C1086"/>
    <mergeCell ref="D1085:D1086"/>
    <mergeCell ref="E1085:E1086"/>
    <mergeCell ref="G1085:G1086"/>
    <mergeCell ref="H1085:H1086"/>
    <mergeCell ref="I1085:I1086"/>
    <mergeCell ref="G1078:H1078"/>
    <mergeCell ref="A1080:J1080"/>
    <mergeCell ref="B1081:J1081"/>
    <mergeCell ref="B1082:J1082"/>
    <mergeCell ref="A1084:E1084"/>
    <mergeCell ref="F1084:F1085"/>
    <mergeCell ref="G1084:H1084"/>
    <mergeCell ref="I1084:J1084"/>
    <mergeCell ref="A1085:A1086"/>
    <mergeCell ref="B1085:B1086"/>
    <mergeCell ref="A1076:A1078"/>
    <mergeCell ref="B1076:B1078"/>
    <mergeCell ref="C1076:C1078"/>
    <mergeCell ref="D1076:D1078"/>
    <mergeCell ref="E1076:E1078"/>
    <mergeCell ref="F1076:F1077"/>
    <mergeCell ref="B1069:J1069"/>
    <mergeCell ref="B1070:J1070"/>
    <mergeCell ref="B1071:J1071"/>
    <mergeCell ref="B1072:J1072"/>
    <mergeCell ref="B1073:J1073"/>
    <mergeCell ref="B1074:J1074"/>
    <mergeCell ref="B1063:J1063"/>
    <mergeCell ref="B1064:J1064"/>
    <mergeCell ref="B1065:J1065"/>
    <mergeCell ref="B1066:J1066"/>
    <mergeCell ref="B1067:J1067"/>
    <mergeCell ref="B1068:J1068"/>
    <mergeCell ref="A1057:J1057"/>
    <mergeCell ref="B1058:J1058"/>
    <mergeCell ref="B1059:J1059"/>
    <mergeCell ref="B1060:J1060"/>
    <mergeCell ref="B1061:J1061"/>
    <mergeCell ref="B1062:J1062"/>
    <mergeCell ref="C1052:C1053"/>
    <mergeCell ref="D1052:D1053"/>
    <mergeCell ref="F1052:F1053"/>
    <mergeCell ref="C1054:C1055"/>
    <mergeCell ref="D1054:D1055"/>
    <mergeCell ref="G1055:H1055"/>
    <mergeCell ref="C1046:C1048"/>
    <mergeCell ref="D1046:D1048"/>
    <mergeCell ref="F1046:F1048"/>
    <mergeCell ref="C1049:C1051"/>
    <mergeCell ref="D1049:D1051"/>
    <mergeCell ref="F1049:F1051"/>
    <mergeCell ref="L1036:M1036"/>
    <mergeCell ref="A1038:A1055"/>
    <mergeCell ref="B1038:B1055"/>
    <mergeCell ref="C1038:C1041"/>
    <mergeCell ref="D1038:D1041"/>
    <mergeCell ref="E1038:E1055"/>
    <mergeCell ref="F1038:F1041"/>
    <mergeCell ref="C1042:C1045"/>
    <mergeCell ref="D1042:D1045"/>
    <mergeCell ref="F1042:F1045"/>
    <mergeCell ref="D1036:D1037"/>
    <mergeCell ref="E1036:E1037"/>
    <mergeCell ref="G1036:G1037"/>
    <mergeCell ref="H1036:H1037"/>
    <mergeCell ref="I1036:I1037"/>
    <mergeCell ref="J1036:J1037"/>
    <mergeCell ref="B1031:J1031"/>
    <mergeCell ref="B1032:J1032"/>
    <mergeCell ref="B1033:J1033"/>
    <mergeCell ref="A1035:E1035"/>
    <mergeCell ref="F1035:F1036"/>
    <mergeCell ref="G1035:H1035"/>
    <mergeCell ref="I1035:J1035"/>
    <mergeCell ref="A1036:A1037"/>
    <mergeCell ref="B1036:B1037"/>
    <mergeCell ref="C1036:C1037"/>
    <mergeCell ref="B1025:J1025"/>
    <mergeCell ref="B1026:J1026"/>
    <mergeCell ref="B1027:J1027"/>
    <mergeCell ref="B1028:J1028"/>
    <mergeCell ref="B1029:J1029"/>
    <mergeCell ref="B1030:J1030"/>
    <mergeCell ref="A1019:J1019"/>
    <mergeCell ref="B1020:J1020"/>
    <mergeCell ref="B1021:J1021"/>
    <mergeCell ref="B1022:J1022"/>
    <mergeCell ref="B1023:J1023"/>
    <mergeCell ref="B1024:J1024"/>
    <mergeCell ref="D1012:D1013"/>
    <mergeCell ref="F1012:F1013"/>
    <mergeCell ref="C1014:C1017"/>
    <mergeCell ref="D1014:D1017"/>
    <mergeCell ref="F1014:F1016"/>
    <mergeCell ref="G1017:H1017"/>
    <mergeCell ref="A1003:A1017"/>
    <mergeCell ref="B1003:B1017"/>
    <mergeCell ref="E1003:E1017"/>
    <mergeCell ref="C1004:C1005"/>
    <mergeCell ref="D1004:D1005"/>
    <mergeCell ref="F1004:F1005"/>
    <mergeCell ref="C1006:C1010"/>
    <mergeCell ref="D1006:D1010"/>
    <mergeCell ref="F1006:F1010"/>
    <mergeCell ref="C1012:C1013"/>
    <mergeCell ref="B996:J996"/>
    <mergeCell ref="B997:J997"/>
    <mergeCell ref="B998:J998"/>
    <mergeCell ref="B999:J999"/>
    <mergeCell ref="B1000:J1000"/>
    <mergeCell ref="B1001:J1001"/>
    <mergeCell ref="A990:J990"/>
    <mergeCell ref="B991:J991"/>
    <mergeCell ref="B992:J992"/>
    <mergeCell ref="B993:J993"/>
    <mergeCell ref="B994:J994"/>
    <mergeCell ref="B995:J995"/>
    <mergeCell ref="C985:C986"/>
    <mergeCell ref="D985:D986"/>
    <mergeCell ref="F985:F986"/>
    <mergeCell ref="C987:C988"/>
    <mergeCell ref="D987:D988"/>
    <mergeCell ref="G988:H988"/>
    <mergeCell ref="B975:J975"/>
    <mergeCell ref="A977:A988"/>
    <mergeCell ref="B977:B988"/>
    <mergeCell ref="C977:C979"/>
    <mergeCell ref="D977:D979"/>
    <mergeCell ref="E977:E988"/>
    <mergeCell ref="F977:F979"/>
    <mergeCell ref="C981:C984"/>
    <mergeCell ref="D981:D984"/>
    <mergeCell ref="F981:F984"/>
    <mergeCell ref="G968:H968"/>
    <mergeCell ref="A970:J970"/>
    <mergeCell ref="B971:J971"/>
    <mergeCell ref="B972:J972"/>
    <mergeCell ref="B973:J973"/>
    <mergeCell ref="B974:J974"/>
    <mergeCell ref="B961:J961"/>
    <mergeCell ref="A963:A968"/>
    <mergeCell ref="B963:B968"/>
    <mergeCell ref="C963:C965"/>
    <mergeCell ref="D963:D965"/>
    <mergeCell ref="E963:E968"/>
    <mergeCell ref="F963:F965"/>
    <mergeCell ref="C966:C968"/>
    <mergeCell ref="D966:D968"/>
    <mergeCell ref="F966:F967"/>
    <mergeCell ref="B955:J955"/>
    <mergeCell ref="B956:J956"/>
    <mergeCell ref="B957:J957"/>
    <mergeCell ref="B958:J958"/>
    <mergeCell ref="B959:J959"/>
    <mergeCell ref="B960:J960"/>
    <mergeCell ref="D948:D949"/>
    <mergeCell ref="F948:F949"/>
    <mergeCell ref="C950:C952"/>
    <mergeCell ref="D950:D952"/>
    <mergeCell ref="G952:H952"/>
    <mergeCell ref="A954:J954"/>
    <mergeCell ref="I943:I944"/>
    <mergeCell ref="J943:J944"/>
    <mergeCell ref="L943:M943"/>
    <mergeCell ref="A945:A952"/>
    <mergeCell ref="B945:B952"/>
    <mergeCell ref="C945:C947"/>
    <mergeCell ref="D945:D947"/>
    <mergeCell ref="E945:E952"/>
    <mergeCell ref="F945:F947"/>
    <mergeCell ref="C948:C949"/>
    <mergeCell ref="B943:B944"/>
    <mergeCell ref="C943:C944"/>
    <mergeCell ref="D943:D944"/>
    <mergeCell ref="E943:E944"/>
    <mergeCell ref="G943:G944"/>
    <mergeCell ref="H943:H944"/>
    <mergeCell ref="G935:H935"/>
    <mergeCell ref="A937:J937"/>
    <mergeCell ref="B938:J938"/>
    <mergeCell ref="B939:J939"/>
    <mergeCell ref="B940:J940"/>
    <mergeCell ref="A942:E942"/>
    <mergeCell ref="F942:F943"/>
    <mergeCell ref="G942:H942"/>
    <mergeCell ref="I942:J942"/>
    <mergeCell ref="A943:A944"/>
    <mergeCell ref="A932:A935"/>
    <mergeCell ref="B932:B935"/>
    <mergeCell ref="E932:E935"/>
    <mergeCell ref="C933:C935"/>
    <mergeCell ref="D933:D935"/>
    <mergeCell ref="F933:F934"/>
    <mergeCell ref="B925:J925"/>
    <mergeCell ref="B926:J926"/>
    <mergeCell ref="B927:J927"/>
    <mergeCell ref="B928:J928"/>
    <mergeCell ref="B929:J929"/>
    <mergeCell ref="B930:J930"/>
    <mergeCell ref="C917:C921"/>
    <mergeCell ref="D917:D921"/>
    <mergeCell ref="F917:F920"/>
    <mergeCell ref="G921:H921"/>
    <mergeCell ref="A923:J923"/>
    <mergeCell ref="B924:J924"/>
    <mergeCell ref="B909:J909"/>
    <mergeCell ref="B910:J910"/>
    <mergeCell ref="B911:J911"/>
    <mergeCell ref="B912:J912"/>
    <mergeCell ref="A914:A921"/>
    <mergeCell ref="B914:B921"/>
    <mergeCell ref="C914:C915"/>
    <mergeCell ref="D914:D915"/>
    <mergeCell ref="E914:E921"/>
    <mergeCell ref="F914:F915"/>
    <mergeCell ref="B903:J903"/>
    <mergeCell ref="B904:J904"/>
    <mergeCell ref="B905:J905"/>
    <mergeCell ref="B906:J906"/>
    <mergeCell ref="B907:J907"/>
    <mergeCell ref="B908:J908"/>
    <mergeCell ref="B897:J897"/>
    <mergeCell ref="B898:J898"/>
    <mergeCell ref="B899:J899"/>
    <mergeCell ref="B900:J900"/>
    <mergeCell ref="B901:J901"/>
    <mergeCell ref="B902:J902"/>
    <mergeCell ref="G890:H890"/>
    <mergeCell ref="A892:J892"/>
    <mergeCell ref="B893:J893"/>
    <mergeCell ref="B894:J894"/>
    <mergeCell ref="B895:J895"/>
    <mergeCell ref="B896:J896"/>
    <mergeCell ref="C884:C885"/>
    <mergeCell ref="D884:D885"/>
    <mergeCell ref="F884:F885"/>
    <mergeCell ref="C886:C890"/>
    <mergeCell ref="D886:D890"/>
    <mergeCell ref="F886:F889"/>
    <mergeCell ref="F873:F875"/>
    <mergeCell ref="C876:C880"/>
    <mergeCell ref="D876:D880"/>
    <mergeCell ref="F876:F880"/>
    <mergeCell ref="C882:C883"/>
    <mergeCell ref="D882:D883"/>
    <mergeCell ref="F882:F883"/>
    <mergeCell ref="B867:J867"/>
    <mergeCell ref="B868:J868"/>
    <mergeCell ref="A870:A890"/>
    <mergeCell ref="B870:B890"/>
    <mergeCell ref="C870:C872"/>
    <mergeCell ref="D870:D872"/>
    <mergeCell ref="E870:E890"/>
    <mergeCell ref="F870:F872"/>
    <mergeCell ref="C873:C875"/>
    <mergeCell ref="D873:D875"/>
    <mergeCell ref="B861:J861"/>
    <mergeCell ref="B862:J862"/>
    <mergeCell ref="B863:J863"/>
    <mergeCell ref="B864:J864"/>
    <mergeCell ref="B865:J865"/>
    <mergeCell ref="B866:J866"/>
    <mergeCell ref="B855:J855"/>
    <mergeCell ref="B856:J856"/>
    <mergeCell ref="B857:J857"/>
    <mergeCell ref="B858:J858"/>
    <mergeCell ref="B859:J859"/>
    <mergeCell ref="B860:J860"/>
    <mergeCell ref="G848:H848"/>
    <mergeCell ref="A850:J850"/>
    <mergeCell ref="B851:J851"/>
    <mergeCell ref="B852:J852"/>
    <mergeCell ref="B853:J853"/>
    <mergeCell ref="B854:J854"/>
    <mergeCell ref="A830:A848"/>
    <mergeCell ref="B830:B848"/>
    <mergeCell ref="C842:C844"/>
    <mergeCell ref="D842:D844"/>
    <mergeCell ref="F842:F844"/>
    <mergeCell ref="C845:C848"/>
    <mergeCell ref="D845:D848"/>
    <mergeCell ref="F845:F847"/>
    <mergeCell ref="D836:D837"/>
    <mergeCell ref="F836:F837"/>
    <mergeCell ref="C838:C839"/>
    <mergeCell ref="D838:D839"/>
    <mergeCell ref="F838:F839"/>
    <mergeCell ref="C840:C841"/>
    <mergeCell ref="D840:D841"/>
    <mergeCell ref="F840:F841"/>
    <mergeCell ref="I828:I829"/>
    <mergeCell ref="J828:J829"/>
    <mergeCell ref="L828:M828"/>
    <mergeCell ref="C830:C835"/>
    <mergeCell ref="D830:D835"/>
    <mergeCell ref="E830:E848"/>
    <mergeCell ref="F830:F835"/>
    <mergeCell ref="C836:C837"/>
    <mergeCell ref="B828:B829"/>
    <mergeCell ref="C828:C829"/>
    <mergeCell ref="D828:D829"/>
    <mergeCell ref="E828:E829"/>
    <mergeCell ref="G828:G829"/>
    <mergeCell ref="H828:H829"/>
    <mergeCell ref="B821:J821"/>
    <mergeCell ref="B822:J822"/>
    <mergeCell ref="B823:J823"/>
    <mergeCell ref="B824:J824"/>
    <mergeCell ref="B825:J825"/>
    <mergeCell ref="A827:E827"/>
    <mergeCell ref="F827:F828"/>
    <mergeCell ref="G827:H827"/>
    <mergeCell ref="I827:J827"/>
    <mergeCell ref="A828:A829"/>
    <mergeCell ref="F814:F815"/>
    <mergeCell ref="C816:C818"/>
    <mergeCell ref="D816:D818"/>
    <mergeCell ref="F816:F817"/>
    <mergeCell ref="G818:H818"/>
    <mergeCell ref="A820:J820"/>
    <mergeCell ref="B807:J807"/>
    <mergeCell ref="B808:J808"/>
    <mergeCell ref="B809:J809"/>
    <mergeCell ref="B810:J810"/>
    <mergeCell ref="B811:J811"/>
    <mergeCell ref="A813:A818"/>
    <mergeCell ref="B813:B818"/>
    <mergeCell ref="C813:C815"/>
    <mergeCell ref="D813:D815"/>
    <mergeCell ref="E813:E818"/>
    <mergeCell ref="F799:F800"/>
    <mergeCell ref="C802:C804"/>
    <mergeCell ref="D802:D804"/>
    <mergeCell ref="F802:F803"/>
    <mergeCell ref="G804:H804"/>
    <mergeCell ref="A806:J806"/>
    <mergeCell ref="B793:J793"/>
    <mergeCell ref="B794:J794"/>
    <mergeCell ref="B795:J795"/>
    <mergeCell ref="B796:J796"/>
    <mergeCell ref="B797:J797"/>
    <mergeCell ref="A799:A804"/>
    <mergeCell ref="B799:B804"/>
    <mergeCell ref="C799:C800"/>
    <mergeCell ref="D799:D800"/>
    <mergeCell ref="E799:E804"/>
    <mergeCell ref="G786:H786"/>
    <mergeCell ref="A788:J788"/>
    <mergeCell ref="B789:J789"/>
    <mergeCell ref="B790:J790"/>
    <mergeCell ref="B791:J791"/>
    <mergeCell ref="B792:J792"/>
    <mergeCell ref="F780:F781"/>
    <mergeCell ref="C782:C784"/>
    <mergeCell ref="D782:D784"/>
    <mergeCell ref="F782:F784"/>
    <mergeCell ref="C785:C786"/>
    <mergeCell ref="D785:D786"/>
    <mergeCell ref="B774:J774"/>
    <mergeCell ref="B775:J775"/>
    <mergeCell ref="A777:A786"/>
    <mergeCell ref="B777:B786"/>
    <mergeCell ref="C777:C779"/>
    <mergeCell ref="D777:D779"/>
    <mergeCell ref="E777:E786"/>
    <mergeCell ref="F777:F779"/>
    <mergeCell ref="C780:C781"/>
    <mergeCell ref="D780:D781"/>
    <mergeCell ref="G767:H767"/>
    <mergeCell ref="A769:J769"/>
    <mergeCell ref="B770:J770"/>
    <mergeCell ref="B771:J771"/>
    <mergeCell ref="B772:J772"/>
    <mergeCell ref="B773:J773"/>
    <mergeCell ref="A761:A767"/>
    <mergeCell ref="B761:B767"/>
    <mergeCell ref="C761:C763"/>
    <mergeCell ref="D761:D763"/>
    <mergeCell ref="E761:E767"/>
    <mergeCell ref="F761:F763"/>
    <mergeCell ref="C766:C767"/>
    <mergeCell ref="D766:D767"/>
    <mergeCell ref="G753:H753"/>
    <mergeCell ref="A755:J755"/>
    <mergeCell ref="B756:J756"/>
    <mergeCell ref="B757:J757"/>
    <mergeCell ref="B758:J758"/>
    <mergeCell ref="B759:J759"/>
    <mergeCell ref="A749:A753"/>
    <mergeCell ref="B749:B753"/>
    <mergeCell ref="C749:C750"/>
    <mergeCell ref="D749:D750"/>
    <mergeCell ref="E749:E753"/>
    <mergeCell ref="F749:F750"/>
    <mergeCell ref="C751:C753"/>
    <mergeCell ref="D751:D753"/>
    <mergeCell ref="F751:F752"/>
    <mergeCell ref="E747:E748"/>
    <mergeCell ref="G747:G748"/>
    <mergeCell ref="H747:H748"/>
    <mergeCell ref="I747:I748"/>
    <mergeCell ref="J747:J748"/>
    <mergeCell ref="L747:M747"/>
    <mergeCell ref="B743:J743"/>
    <mergeCell ref="B744:J744"/>
    <mergeCell ref="A746:E746"/>
    <mergeCell ref="F746:F747"/>
    <mergeCell ref="G746:H746"/>
    <mergeCell ref="I746:J746"/>
    <mergeCell ref="A747:A748"/>
    <mergeCell ref="B747:B748"/>
    <mergeCell ref="C747:C748"/>
    <mergeCell ref="D747:D748"/>
    <mergeCell ref="D736:D738"/>
    <mergeCell ref="F736:F737"/>
    <mergeCell ref="G738:H738"/>
    <mergeCell ref="A740:J740"/>
    <mergeCell ref="B741:J741"/>
    <mergeCell ref="B742:J742"/>
    <mergeCell ref="B730:J730"/>
    <mergeCell ref="B731:J731"/>
    <mergeCell ref="B732:J732"/>
    <mergeCell ref="A734:A738"/>
    <mergeCell ref="B734:B738"/>
    <mergeCell ref="C734:C735"/>
    <mergeCell ref="D734:D735"/>
    <mergeCell ref="E734:E738"/>
    <mergeCell ref="F734:F735"/>
    <mergeCell ref="C736:C738"/>
    <mergeCell ref="A724:J724"/>
    <mergeCell ref="B725:J725"/>
    <mergeCell ref="B726:J726"/>
    <mergeCell ref="B727:J727"/>
    <mergeCell ref="B728:J728"/>
    <mergeCell ref="B729:J729"/>
    <mergeCell ref="C719:C720"/>
    <mergeCell ref="D719:D720"/>
    <mergeCell ref="F719:F720"/>
    <mergeCell ref="C721:C722"/>
    <mergeCell ref="D721:D722"/>
    <mergeCell ref="G722:H722"/>
    <mergeCell ref="A709:J709"/>
    <mergeCell ref="B710:J710"/>
    <mergeCell ref="B711:J711"/>
    <mergeCell ref="B712:J712"/>
    <mergeCell ref="A714:A722"/>
    <mergeCell ref="B714:B722"/>
    <mergeCell ref="C714:C717"/>
    <mergeCell ref="D714:D717"/>
    <mergeCell ref="E714:E722"/>
    <mergeCell ref="F714:F717"/>
    <mergeCell ref="B701:J701"/>
    <mergeCell ref="B702:J702"/>
    <mergeCell ref="A704:A707"/>
    <mergeCell ref="B704:B707"/>
    <mergeCell ref="E704:E707"/>
    <mergeCell ref="C705:C707"/>
    <mergeCell ref="D705:D707"/>
    <mergeCell ref="F705:F706"/>
    <mergeCell ref="G707:H707"/>
    <mergeCell ref="A695:J695"/>
    <mergeCell ref="B696:J696"/>
    <mergeCell ref="B697:J697"/>
    <mergeCell ref="B698:J698"/>
    <mergeCell ref="B699:J699"/>
    <mergeCell ref="B700:J700"/>
    <mergeCell ref="B682:J682"/>
    <mergeCell ref="B683:J683"/>
    <mergeCell ref="B684:J684"/>
    <mergeCell ref="A686:A693"/>
    <mergeCell ref="B686:B693"/>
    <mergeCell ref="C686:C693"/>
    <mergeCell ref="D686:D693"/>
    <mergeCell ref="E686:E693"/>
    <mergeCell ref="F686:F692"/>
    <mergeCell ref="G693:H693"/>
    <mergeCell ref="F674:F675"/>
    <mergeCell ref="G676:H676"/>
    <mergeCell ref="A678:J678"/>
    <mergeCell ref="B679:J679"/>
    <mergeCell ref="B680:J680"/>
    <mergeCell ref="B681:J681"/>
    <mergeCell ref="I638:I639"/>
    <mergeCell ref="J638:J639"/>
    <mergeCell ref="B667:J667"/>
    <mergeCell ref="B668:J668"/>
    <mergeCell ref="A670:A676"/>
    <mergeCell ref="B670:B676"/>
    <mergeCell ref="C670:C672"/>
    <mergeCell ref="D670:D672"/>
    <mergeCell ref="E670:E676"/>
    <mergeCell ref="F670:F672"/>
    <mergeCell ref="C674:C676"/>
    <mergeCell ref="D674:D676"/>
    <mergeCell ref="B661:J661"/>
    <mergeCell ref="B662:J662"/>
    <mergeCell ref="B663:J663"/>
    <mergeCell ref="B664:J664"/>
    <mergeCell ref="B665:J665"/>
    <mergeCell ref="B666:J666"/>
    <mergeCell ref="A655:J655"/>
    <mergeCell ref="B656:J656"/>
    <mergeCell ref="B657:J657"/>
    <mergeCell ref="B658:J658"/>
    <mergeCell ref="B659:J659"/>
    <mergeCell ref="B660:J660"/>
    <mergeCell ref="L638:M638"/>
    <mergeCell ref="A640:A653"/>
    <mergeCell ref="B640:B653"/>
    <mergeCell ref="C640:C641"/>
    <mergeCell ref="D640:D641"/>
    <mergeCell ref="E640:E653"/>
    <mergeCell ref="C642:C643"/>
    <mergeCell ref="A637:E637"/>
    <mergeCell ref="F637:F638"/>
    <mergeCell ref="G637:H637"/>
    <mergeCell ref="I637:J637"/>
    <mergeCell ref="A638:A639"/>
    <mergeCell ref="B638:B639"/>
    <mergeCell ref="C638:C639"/>
    <mergeCell ref="D638:D639"/>
    <mergeCell ref="E638:E639"/>
    <mergeCell ref="G638:G639"/>
    <mergeCell ref="C650:C651"/>
    <mergeCell ref="D650:D651"/>
    <mergeCell ref="F650:F651"/>
    <mergeCell ref="C652:C653"/>
    <mergeCell ref="D652:D653"/>
    <mergeCell ref="G653:H653"/>
    <mergeCell ref="D642:D643"/>
    <mergeCell ref="F642:F643"/>
    <mergeCell ref="C644:C645"/>
    <mergeCell ref="D644:D645"/>
    <mergeCell ref="F644:F645"/>
    <mergeCell ref="C647:C648"/>
    <mergeCell ref="D647:D648"/>
    <mergeCell ref="F647:F648"/>
    <mergeCell ref="H638:H639"/>
    <mergeCell ref="F628:F629"/>
    <mergeCell ref="G630:H630"/>
    <mergeCell ref="A632:J632"/>
    <mergeCell ref="B633:J633"/>
    <mergeCell ref="B634:J634"/>
    <mergeCell ref="B635:J635"/>
    <mergeCell ref="G620:H620"/>
    <mergeCell ref="A622:J622"/>
    <mergeCell ref="B623:J623"/>
    <mergeCell ref="B624:J624"/>
    <mergeCell ref="B625:J625"/>
    <mergeCell ref="A627:A630"/>
    <mergeCell ref="B627:B630"/>
    <mergeCell ref="E627:E630"/>
    <mergeCell ref="C628:C630"/>
    <mergeCell ref="D628:D630"/>
    <mergeCell ref="B612:J612"/>
    <mergeCell ref="B613:J613"/>
    <mergeCell ref="B614:J614"/>
    <mergeCell ref="B615:J615"/>
    <mergeCell ref="A617:A620"/>
    <mergeCell ref="B617:B620"/>
    <mergeCell ref="E617:E620"/>
    <mergeCell ref="C618:C620"/>
    <mergeCell ref="D618:D620"/>
    <mergeCell ref="F618:F619"/>
    <mergeCell ref="D605:D606"/>
    <mergeCell ref="G606:H606"/>
    <mergeCell ref="A608:J608"/>
    <mergeCell ref="B609:J609"/>
    <mergeCell ref="B610:J610"/>
    <mergeCell ref="B611:J611"/>
    <mergeCell ref="B595:J595"/>
    <mergeCell ref="B596:J596"/>
    <mergeCell ref="B597:J597"/>
    <mergeCell ref="A599:A606"/>
    <mergeCell ref="B599:B606"/>
    <mergeCell ref="C599:C604"/>
    <mergeCell ref="D599:D604"/>
    <mergeCell ref="E599:E606"/>
    <mergeCell ref="F599:F604"/>
    <mergeCell ref="C605:C606"/>
    <mergeCell ref="D588:D590"/>
    <mergeCell ref="F588:F589"/>
    <mergeCell ref="G590:H590"/>
    <mergeCell ref="A592:J592"/>
    <mergeCell ref="B593:J593"/>
    <mergeCell ref="B594:J594"/>
    <mergeCell ref="I583:I584"/>
    <mergeCell ref="J583:J584"/>
    <mergeCell ref="L583:M583"/>
    <mergeCell ref="A585:A590"/>
    <mergeCell ref="B585:B590"/>
    <mergeCell ref="C585:C587"/>
    <mergeCell ref="D585:D587"/>
    <mergeCell ref="E585:E590"/>
    <mergeCell ref="F585:F587"/>
    <mergeCell ref="C588:C590"/>
    <mergeCell ref="B583:B584"/>
    <mergeCell ref="C583:C584"/>
    <mergeCell ref="D583:D584"/>
    <mergeCell ref="E583:E584"/>
    <mergeCell ref="G583:G584"/>
    <mergeCell ref="H583:H584"/>
    <mergeCell ref="B576:J576"/>
    <mergeCell ref="B577:J577"/>
    <mergeCell ref="B578:J578"/>
    <mergeCell ref="B579:J579"/>
    <mergeCell ref="B580:J580"/>
    <mergeCell ref="A582:E582"/>
    <mergeCell ref="F582:F583"/>
    <mergeCell ref="G582:H582"/>
    <mergeCell ref="I582:J582"/>
    <mergeCell ref="A583:A584"/>
    <mergeCell ref="C570:C571"/>
    <mergeCell ref="D570:D571"/>
    <mergeCell ref="G571:H571"/>
    <mergeCell ref="A573:J573"/>
    <mergeCell ref="B574:J574"/>
    <mergeCell ref="B575:J575"/>
    <mergeCell ref="B561:J561"/>
    <mergeCell ref="A563:A571"/>
    <mergeCell ref="B563:B571"/>
    <mergeCell ref="C563:C567"/>
    <mergeCell ref="D563:D567"/>
    <mergeCell ref="E563:E571"/>
    <mergeCell ref="F563:F567"/>
    <mergeCell ref="C568:C569"/>
    <mergeCell ref="D568:D569"/>
    <mergeCell ref="F568:F570"/>
    <mergeCell ref="G554:H554"/>
    <mergeCell ref="A556:J556"/>
    <mergeCell ref="B557:J557"/>
    <mergeCell ref="B558:J558"/>
    <mergeCell ref="B559:J559"/>
    <mergeCell ref="B560:J560"/>
    <mergeCell ref="A549:A554"/>
    <mergeCell ref="B549:B554"/>
    <mergeCell ref="E549:E554"/>
    <mergeCell ref="C550:C554"/>
    <mergeCell ref="D550:D554"/>
    <mergeCell ref="F550:F553"/>
    <mergeCell ref="B542:J542"/>
    <mergeCell ref="B543:J543"/>
    <mergeCell ref="B544:J544"/>
    <mergeCell ref="B545:J545"/>
    <mergeCell ref="B546:J546"/>
    <mergeCell ref="B547:J547"/>
    <mergeCell ref="B536:J536"/>
    <mergeCell ref="B537:J537"/>
    <mergeCell ref="B538:J538"/>
    <mergeCell ref="B539:J539"/>
    <mergeCell ref="B540:J540"/>
    <mergeCell ref="B541:J541"/>
    <mergeCell ref="C530:C531"/>
    <mergeCell ref="D530:D531"/>
    <mergeCell ref="G531:H531"/>
    <mergeCell ref="A533:J533"/>
    <mergeCell ref="B534:J534"/>
    <mergeCell ref="B535:J535"/>
    <mergeCell ref="C522:C523"/>
    <mergeCell ref="D522:D523"/>
    <mergeCell ref="F522:F523"/>
    <mergeCell ref="C524:C527"/>
    <mergeCell ref="D524:D527"/>
    <mergeCell ref="F524:F527"/>
    <mergeCell ref="H515:H516"/>
    <mergeCell ref="I515:I516"/>
    <mergeCell ref="J515:J516"/>
    <mergeCell ref="L515:M515"/>
    <mergeCell ref="A517:A531"/>
    <mergeCell ref="B517:B531"/>
    <mergeCell ref="C517:C521"/>
    <mergeCell ref="D517:D521"/>
    <mergeCell ref="E517:E531"/>
    <mergeCell ref="F517:F521"/>
    <mergeCell ref="A514:E514"/>
    <mergeCell ref="F514:F515"/>
    <mergeCell ref="G514:H514"/>
    <mergeCell ref="I514:J514"/>
    <mergeCell ref="A515:A516"/>
    <mergeCell ref="B515:B516"/>
    <mergeCell ref="C515:C516"/>
    <mergeCell ref="D515:D516"/>
    <mergeCell ref="E515:E516"/>
    <mergeCell ref="G515:G516"/>
    <mergeCell ref="G506:H506"/>
    <mergeCell ref="A508:J508"/>
    <mergeCell ref="B509:J509"/>
    <mergeCell ref="B510:J510"/>
    <mergeCell ref="B511:J511"/>
    <mergeCell ref="B512:J512"/>
    <mergeCell ref="A502:A506"/>
    <mergeCell ref="B502:B506"/>
    <mergeCell ref="C502:C503"/>
    <mergeCell ref="D502:D503"/>
    <mergeCell ref="E502:E506"/>
    <mergeCell ref="F502:F503"/>
    <mergeCell ref="C504:C506"/>
    <mergeCell ref="D504:D506"/>
    <mergeCell ref="F504:F505"/>
    <mergeCell ref="B495:J495"/>
    <mergeCell ref="B496:J496"/>
    <mergeCell ref="B497:J497"/>
    <mergeCell ref="B498:J498"/>
    <mergeCell ref="B499:J499"/>
    <mergeCell ref="B500:J500"/>
    <mergeCell ref="B489:J489"/>
    <mergeCell ref="B490:J490"/>
    <mergeCell ref="B491:J491"/>
    <mergeCell ref="B492:J492"/>
    <mergeCell ref="B493:J493"/>
    <mergeCell ref="B494:J494"/>
    <mergeCell ref="C483:C485"/>
    <mergeCell ref="D483:D485"/>
    <mergeCell ref="F483:F484"/>
    <mergeCell ref="G485:H485"/>
    <mergeCell ref="A487:J487"/>
    <mergeCell ref="B488:J488"/>
    <mergeCell ref="C479:C480"/>
    <mergeCell ref="D479:D480"/>
    <mergeCell ref="F479:F480"/>
    <mergeCell ref="C481:C482"/>
    <mergeCell ref="D481:D482"/>
    <mergeCell ref="F481:F482"/>
    <mergeCell ref="L470:M470"/>
    <mergeCell ref="A472:A485"/>
    <mergeCell ref="B472:B485"/>
    <mergeCell ref="E472:E485"/>
    <mergeCell ref="C473:C476"/>
    <mergeCell ref="D473:D476"/>
    <mergeCell ref="F473:F476"/>
    <mergeCell ref="C477:C478"/>
    <mergeCell ref="D477:D478"/>
    <mergeCell ref="F477:F478"/>
    <mergeCell ref="D470:D471"/>
    <mergeCell ref="E470:E471"/>
    <mergeCell ref="G470:G471"/>
    <mergeCell ref="H470:H471"/>
    <mergeCell ref="I470:I471"/>
    <mergeCell ref="J470:J471"/>
    <mergeCell ref="B465:J465"/>
    <mergeCell ref="B466:J466"/>
    <mergeCell ref="B467:J467"/>
    <mergeCell ref="A469:E469"/>
    <mergeCell ref="F469:F470"/>
    <mergeCell ref="G469:H469"/>
    <mergeCell ref="I469:J469"/>
    <mergeCell ref="A470:A471"/>
    <mergeCell ref="B470:B471"/>
    <mergeCell ref="C470:C471"/>
    <mergeCell ref="C459:C460"/>
    <mergeCell ref="D459:D460"/>
    <mergeCell ref="G460:H460"/>
    <mergeCell ref="A462:J462"/>
    <mergeCell ref="B463:J463"/>
    <mergeCell ref="B464:J464"/>
    <mergeCell ref="B453:J453"/>
    <mergeCell ref="A455:A460"/>
    <mergeCell ref="B455:B460"/>
    <mergeCell ref="C455:C456"/>
    <mergeCell ref="D455:D456"/>
    <mergeCell ref="E455:E460"/>
    <mergeCell ref="F455:F456"/>
    <mergeCell ref="C457:C458"/>
    <mergeCell ref="D457:D458"/>
    <mergeCell ref="F457:F458"/>
    <mergeCell ref="B447:J447"/>
    <mergeCell ref="B448:J448"/>
    <mergeCell ref="B449:J449"/>
    <mergeCell ref="B450:J450"/>
    <mergeCell ref="B451:J451"/>
    <mergeCell ref="B452:J452"/>
    <mergeCell ref="B441:J441"/>
    <mergeCell ref="B442:J442"/>
    <mergeCell ref="B443:J443"/>
    <mergeCell ref="B444:J444"/>
    <mergeCell ref="B445:J445"/>
    <mergeCell ref="B446:J446"/>
    <mergeCell ref="B435:J435"/>
    <mergeCell ref="B436:J436"/>
    <mergeCell ref="B437:J437"/>
    <mergeCell ref="B438:J438"/>
    <mergeCell ref="B439:J439"/>
    <mergeCell ref="B440:J440"/>
    <mergeCell ref="C429:C430"/>
    <mergeCell ref="D429:D430"/>
    <mergeCell ref="G430:H430"/>
    <mergeCell ref="A432:J432"/>
    <mergeCell ref="B433:J433"/>
    <mergeCell ref="B434:J434"/>
    <mergeCell ref="C423:C424"/>
    <mergeCell ref="D423:D424"/>
    <mergeCell ref="F423:F424"/>
    <mergeCell ref="C425:C428"/>
    <mergeCell ref="D425:D428"/>
    <mergeCell ref="F425:F428"/>
    <mergeCell ref="C415:C416"/>
    <mergeCell ref="D415:D416"/>
    <mergeCell ref="F415:F416"/>
    <mergeCell ref="C417:C421"/>
    <mergeCell ref="D417:D421"/>
    <mergeCell ref="F417:F421"/>
    <mergeCell ref="B407:J407"/>
    <mergeCell ref="A409:A430"/>
    <mergeCell ref="B409:B430"/>
    <mergeCell ref="C409:C410"/>
    <mergeCell ref="D409:D410"/>
    <mergeCell ref="E409:E430"/>
    <mergeCell ref="F409:F410"/>
    <mergeCell ref="C411:C413"/>
    <mergeCell ref="D411:D413"/>
    <mergeCell ref="F411:F413"/>
    <mergeCell ref="B401:J401"/>
    <mergeCell ref="B402:J402"/>
    <mergeCell ref="B403:J403"/>
    <mergeCell ref="B404:J404"/>
    <mergeCell ref="B405:J405"/>
    <mergeCell ref="B406:J406"/>
    <mergeCell ref="B395:J395"/>
    <mergeCell ref="B396:J396"/>
    <mergeCell ref="B397:J397"/>
    <mergeCell ref="B398:J398"/>
    <mergeCell ref="B399:J399"/>
    <mergeCell ref="B400:J400"/>
    <mergeCell ref="G388:H388"/>
    <mergeCell ref="A390:J390"/>
    <mergeCell ref="B391:J391"/>
    <mergeCell ref="B392:J392"/>
    <mergeCell ref="B393:J393"/>
    <mergeCell ref="B394:J394"/>
    <mergeCell ref="D375:D378"/>
    <mergeCell ref="F375:F378"/>
    <mergeCell ref="C380:C384"/>
    <mergeCell ref="D380:D384"/>
    <mergeCell ref="F380:F384"/>
    <mergeCell ref="C385:C388"/>
    <mergeCell ref="D385:D388"/>
    <mergeCell ref="F385:F387"/>
    <mergeCell ref="B367:J367"/>
    <mergeCell ref="B368:J368"/>
    <mergeCell ref="B369:J369"/>
    <mergeCell ref="A371:A388"/>
    <mergeCell ref="B371:B388"/>
    <mergeCell ref="E371:E388"/>
    <mergeCell ref="C372:C374"/>
    <mergeCell ref="D372:D374"/>
    <mergeCell ref="F372:F374"/>
    <mergeCell ref="C375:C378"/>
    <mergeCell ref="G360:H360"/>
    <mergeCell ref="A362:J362"/>
    <mergeCell ref="B363:J363"/>
    <mergeCell ref="B364:J364"/>
    <mergeCell ref="B365:J365"/>
    <mergeCell ref="B366:J366"/>
    <mergeCell ref="F354:F355"/>
    <mergeCell ref="C357:C358"/>
    <mergeCell ref="D357:D358"/>
    <mergeCell ref="F357:F358"/>
    <mergeCell ref="C359:C360"/>
    <mergeCell ref="D359:D360"/>
    <mergeCell ref="G351:G352"/>
    <mergeCell ref="H351:H352"/>
    <mergeCell ref="I351:I352"/>
    <mergeCell ref="J351:J352"/>
    <mergeCell ref="L351:M351"/>
    <mergeCell ref="A353:A360"/>
    <mergeCell ref="B353:B360"/>
    <mergeCell ref="E353:E360"/>
    <mergeCell ref="C354:C355"/>
    <mergeCell ref="D354:D355"/>
    <mergeCell ref="A351:A352"/>
    <mergeCell ref="B351:B352"/>
    <mergeCell ref="C351:C352"/>
    <mergeCell ref="D351:D352"/>
    <mergeCell ref="E351:E352"/>
    <mergeCell ref="F351:F352"/>
    <mergeCell ref="A348:M348"/>
    <mergeCell ref="A349:E349"/>
    <mergeCell ref="G349:H349"/>
    <mergeCell ref="I349:J349"/>
    <mergeCell ref="A350:E350"/>
    <mergeCell ref="G350:H350"/>
    <mergeCell ref="I350:J350"/>
    <mergeCell ref="B337:M337"/>
    <mergeCell ref="B338:M338"/>
    <mergeCell ref="A344:M344"/>
    <mergeCell ref="A345:M345"/>
    <mergeCell ref="A346:M346"/>
    <mergeCell ref="A347:M347"/>
    <mergeCell ref="B331:M331"/>
    <mergeCell ref="B332:M332"/>
    <mergeCell ref="B333:M333"/>
    <mergeCell ref="B334:M334"/>
    <mergeCell ref="B335:M335"/>
    <mergeCell ref="B336:M336"/>
    <mergeCell ref="B326:M326"/>
    <mergeCell ref="B327:M327"/>
    <mergeCell ref="B328:M328"/>
    <mergeCell ref="B329:M329"/>
    <mergeCell ref="B330:M330"/>
    <mergeCell ref="B320:M320"/>
    <mergeCell ref="B321:M321"/>
    <mergeCell ref="B322:M322"/>
    <mergeCell ref="B323:M323"/>
    <mergeCell ref="B324:M324"/>
    <mergeCell ref="B325:M325"/>
    <mergeCell ref="B314:M314"/>
    <mergeCell ref="B315:M315"/>
    <mergeCell ref="B316:M316"/>
    <mergeCell ref="B317:M317"/>
    <mergeCell ref="B318:M318"/>
    <mergeCell ref="B319:M319"/>
    <mergeCell ref="B308:M308"/>
    <mergeCell ref="B309:M309"/>
    <mergeCell ref="B310:M310"/>
    <mergeCell ref="B311:M311"/>
    <mergeCell ref="B312:M312"/>
    <mergeCell ref="B313:M313"/>
    <mergeCell ref="B302:M302"/>
    <mergeCell ref="B303:M303"/>
    <mergeCell ref="B304:M304"/>
    <mergeCell ref="B305:M305"/>
    <mergeCell ref="B306:M306"/>
    <mergeCell ref="B307:M307"/>
    <mergeCell ref="C296:D296"/>
    <mergeCell ref="E296:M296"/>
    <mergeCell ref="B298:M298"/>
    <mergeCell ref="B299:M299"/>
    <mergeCell ref="B300:M300"/>
    <mergeCell ref="B301:M301"/>
    <mergeCell ref="C293:D293"/>
    <mergeCell ref="E293:M293"/>
    <mergeCell ref="C294:D294"/>
    <mergeCell ref="E294:M294"/>
    <mergeCell ref="C295:D295"/>
    <mergeCell ref="E295:M295"/>
    <mergeCell ref="C290:D290"/>
    <mergeCell ref="E290:M290"/>
    <mergeCell ref="C291:D291"/>
    <mergeCell ref="E291:M291"/>
    <mergeCell ref="C292:D292"/>
    <mergeCell ref="E292:M292"/>
    <mergeCell ref="C288:D288"/>
    <mergeCell ref="E288:M288"/>
    <mergeCell ref="C289:D289"/>
    <mergeCell ref="E289:M289"/>
    <mergeCell ref="C285:D285"/>
    <mergeCell ref="E285:M285"/>
    <mergeCell ref="C286:D286"/>
    <mergeCell ref="E286:M286"/>
    <mergeCell ref="C287:D287"/>
    <mergeCell ref="E287:M287"/>
    <mergeCell ref="C282:D282"/>
    <mergeCell ref="E282:M282"/>
    <mergeCell ref="C283:D283"/>
    <mergeCell ref="E283:M283"/>
    <mergeCell ref="C284:D284"/>
    <mergeCell ref="E284:M284"/>
    <mergeCell ref="C279:D279"/>
    <mergeCell ref="E279:M279"/>
    <mergeCell ref="C280:D280"/>
    <mergeCell ref="E280:M280"/>
    <mergeCell ref="C281:D281"/>
    <mergeCell ref="E281:M281"/>
    <mergeCell ref="C276:D276"/>
    <mergeCell ref="E276:M276"/>
    <mergeCell ref="C277:D277"/>
    <mergeCell ref="E277:M277"/>
    <mergeCell ref="C278:D278"/>
    <mergeCell ref="E278:M278"/>
    <mergeCell ref="C273:D273"/>
    <mergeCell ref="E273:M273"/>
    <mergeCell ref="C274:D274"/>
    <mergeCell ref="E274:M274"/>
    <mergeCell ref="C275:D275"/>
    <mergeCell ref="E275:M275"/>
    <mergeCell ref="C270:D270"/>
    <mergeCell ref="E270:M270"/>
    <mergeCell ref="C271:D271"/>
    <mergeCell ref="E271:M271"/>
    <mergeCell ref="C272:D272"/>
    <mergeCell ref="E272:M272"/>
    <mergeCell ref="C267:D267"/>
    <mergeCell ref="E267:M267"/>
    <mergeCell ref="C268:D268"/>
    <mergeCell ref="E268:M268"/>
    <mergeCell ref="C269:D269"/>
    <mergeCell ref="E269:M269"/>
    <mergeCell ref="C264:D264"/>
    <mergeCell ref="E264:M264"/>
    <mergeCell ref="C265:D265"/>
    <mergeCell ref="E265:M265"/>
    <mergeCell ref="C266:D266"/>
    <mergeCell ref="E266:M266"/>
    <mergeCell ref="C261:D261"/>
    <mergeCell ref="E261:M261"/>
    <mergeCell ref="C262:D262"/>
    <mergeCell ref="E262:M262"/>
    <mergeCell ref="C263:D263"/>
    <mergeCell ref="E263:M263"/>
    <mergeCell ref="C256:G256"/>
    <mergeCell ref="H256:M256"/>
    <mergeCell ref="C257:G257"/>
    <mergeCell ref="H257:M257"/>
    <mergeCell ref="C260:D260"/>
    <mergeCell ref="E260:M260"/>
    <mergeCell ref="C250:G250"/>
    <mergeCell ref="H250:M250"/>
    <mergeCell ref="A251:A253"/>
    <mergeCell ref="B251:B253"/>
    <mergeCell ref="C251:G251"/>
    <mergeCell ref="H251:M251"/>
    <mergeCell ref="C252:G252"/>
    <mergeCell ref="H252:M252"/>
    <mergeCell ref="C253:G253"/>
    <mergeCell ref="H253:M253"/>
    <mergeCell ref="C247:G247"/>
    <mergeCell ref="H247:M247"/>
    <mergeCell ref="C248:G248"/>
    <mergeCell ref="H248:M248"/>
    <mergeCell ref="C249:G249"/>
    <mergeCell ref="H249:M249"/>
    <mergeCell ref="C244:G244"/>
    <mergeCell ref="H244:M244"/>
    <mergeCell ref="C245:G245"/>
    <mergeCell ref="H245:M245"/>
    <mergeCell ref="C246:G246"/>
    <mergeCell ref="H246:M246"/>
    <mergeCell ref="C241:G241"/>
    <mergeCell ref="H241:M241"/>
    <mergeCell ref="C242:G242"/>
    <mergeCell ref="H242:M242"/>
    <mergeCell ref="C243:G243"/>
    <mergeCell ref="H243:M243"/>
    <mergeCell ref="C238:G238"/>
    <mergeCell ref="H238:M238"/>
    <mergeCell ref="C239:G239"/>
    <mergeCell ref="H239:M239"/>
    <mergeCell ref="C240:G240"/>
    <mergeCell ref="H240:M240"/>
    <mergeCell ref="A219:A226"/>
    <mergeCell ref="B219:B226"/>
    <mergeCell ref="C219:G219"/>
    <mergeCell ref="H219:M219"/>
    <mergeCell ref="C220:G220"/>
    <mergeCell ref="H220:M220"/>
    <mergeCell ref="C234:G234"/>
    <mergeCell ref="H234:M234"/>
    <mergeCell ref="C235:G235"/>
    <mergeCell ref="H235:M235"/>
    <mergeCell ref="A236:A250"/>
    <mergeCell ref="B236:B250"/>
    <mergeCell ref="C236:G236"/>
    <mergeCell ref="H236:M236"/>
    <mergeCell ref="C237:G237"/>
    <mergeCell ref="H237:M237"/>
    <mergeCell ref="C231:G231"/>
    <mergeCell ref="H231:M231"/>
    <mergeCell ref="C232:G232"/>
    <mergeCell ref="H232:M232"/>
    <mergeCell ref="C233:G233"/>
    <mergeCell ref="H233:M233"/>
    <mergeCell ref="A227:A235"/>
    <mergeCell ref="B227:B235"/>
    <mergeCell ref="C227:G227"/>
    <mergeCell ref="H227:M227"/>
    <mergeCell ref="C228:G228"/>
    <mergeCell ref="H228:M228"/>
    <mergeCell ref="C229:G229"/>
    <mergeCell ref="H229:M229"/>
    <mergeCell ref="C230:G230"/>
    <mergeCell ref="H230:M230"/>
    <mergeCell ref="H207:M207"/>
    <mergeCell ref="C208:G208"/>
    <mergeCell ref="H208:M208"/>
    <mergeCell ref="C209:G209"/>
    <mergeCell ref="H209:M209"/>
    <mergeCell ref="C210:G210"/>
    <mergeCell ref="H210:M210"/>
    <mergeCell ref="C224:G224"/>
    <mergeCell ref="H224:M224"/>
    <mergeCell ref="C225:G225"/>
    <mergeCell ref="H225:M225"/>
    <mergeCell ref="C226:G226"/>
    <mergeCell ref="H226:M226"/>
    <mergeCell ref="C221:G221"/>
    <mergeCell ref="H221:M221"/>
    <mergeCell ref="C222:G222"/>
    <mergeCell ref="H222:M222"/>
    <mergeCell ref="C223:G223"/>
    <mergeCell ref="H223:M223"/>
    <mergeCell ref="C217:G217"/>
    <mergeCell ref="H217:M217"/>
    <mergeCell ref="C218:G218"/>
    <mergeCell ref="H218:M218"/>
    <mergeCell ref="H203:M203"/>
    <mergeCell ref="A204:A218"/>
    <mergeCell ref="B204:B218"/>
    <mergeCell ref="C204:G204"/>
    <mergeCell ref="H204:M204"/>
    <mergeCell ref="C205:G205"/>
    <mergeCell ref="H205:M205"/>
    <mergeCell ref="C206:G206"/>
    <mergeCell ref="H206:M206"/>
    <mergeCell ref="C207:G207"/>
    <mergeCell ref="H199:M199"/>
    <mergeCell ref="A200:A203"/>
    <mergeCell ref="B200:B203"/>
    <mergeCell ref="C200:G200"/>
    <mergeCell ref="H200:M200"/>
    <mergeCell ref="C201:G201"/>
    <mergeCell ref="H201:M201"/>
    <mergeCell ref="C202:G202"/>
    <mergeCell ref="H202:M202"/>
    <mergeCell ref="C203:G203"/>
    <mergeCell ref="C214:G214"/>
    <mergeCell ref="H214:M214"/>
    <mergeCell ref="C215:G215"/>
    <mergeCell ref="H215:M215"/>
    <mergeCell ref="C216:G216"/>
    <mergeCell ref="H216:M216"/>
    <mergeCell ref="C211:G211"/>
    <mergeCell ref="H211:M211"/>
    <mergeCell ref="C212:G212"/>
    <mergeCell ref="H212:M212"/>
    <mergeCell ref="C213:G213"/>
    <mergeCell ref="H213:M213"/>
    <mergeCell ref="B193:M193"/>
    <mergeCell ref="B194:M194"/>
    <mergeCell ref="B196:M196"/>
    <mergeCell ref="C197:G197"/>
    <mergeCell ref="H197:M197"/>
    <mergeCell ref="A198:A199"/>
    <mergeCell ref="B198:B199"/>
    <mergeCell ref="C198:G198"/>
    <mergeCell ref="H198:M198"/>
    <mergeCell ref="C199:G199"/>
    <mergeCell ref="B187:C187"/>
    <mergeCell ref="D187:M187"/>
    <mergeCell ref="B189:M189"/>
    <mergeCell ref="B190:M190"/>
    <mergeCell ref="B191:M191"/>
    <mergeCell ref="B192:M192"/>
    <mergeCell ref="B184:C184"/>
    <mergeCell ref="D184:M184"/>
    <mergeCell ref="B185:C185"/>
    <mergeCell ref="D185:M185"/>
    <mergeCell ref="B186:C186"/>
    <mergeCell ref="D186:M186"/>
    <mergeCell ref="B181:C181"/>
    <mergeCell ref="D181:M181"/>
    <mergeCell ref="B182:C182"/>
    <mergeCell ref="D182:M182"/>
    <mergeCell ref="B183:C183"/>
    <mergeCell ref="D183:M183"/>
    <mergeCell ref="B177:D177"/>
    <mergeCell ref="E177:M177"/>
    <mergeCell ref="B178:M178"/>
    <mergeCell ref="A179:C179"/>
    <mergeCell ref="D179:M179"/>
    <mergeCell ref="B180:C180"/>
    <mergeCell ref="D180:M180"/>
    <mergeCell ref="A173:A176"/>
    <mergeCell ref="B173:D176"/>
    <mergeCell ref="E173:H173"/>
    <mergeCell ref="I173:M173"/>
    <mergeCell ref="E174:H174"/>
    <mergeCell ref="I174:M174"/>
    <mergeCell ref="E175:H175"/>
    <mergeCell ref="I175:M175"/>
    <mergeCell ref="E176:H176"/>
    <mergeCell ref="I176:M176"/>
    <mergeCell ref="A169:A172"/>
    <mergeCell ref="B169:D172"/>
    <mergeCell ref="E169:H169"/>
    <mergeCell ref="I169:M169"/>
    <mergeCell ref="E170:H170"/>
    <mergeCell ref="I170:M170"/>
    <mergeCell ref="E171:H171"/>
    <mergeCell ref="I171:M171"/>
    <mergeCell ref="E172:H172"/>
    <mergeCell ref="I172:M172"/>
    <mergeCell ref="E166:H166"/>
    <mergeCell ref="I166:M166"/>
    <mergeCell ref="E167:H167"/>
    <mergeCell ref="I167:M167"/>
    <mergeCell ref="E168:H168"/>
    <mergeCell ref="I168:M168"/>
    <mergeCell ref="A162:A168"/>
    <mergeCell ref="B162:D168"/>
    <mergeCell ref="E162:H162"/>
    <mergeCell ref="I162:M162"/>
    <mergeCell ref="E163:H163"/>
    <mergeCell ref="I163:M163"/>
    <mergeCell ref="E164:H164"/>
    <mergeCell ref="I164:M164"/>
    <mergeCell ref="E165:H165"/>
    <mergeCell ref="I165:M165"/>
    <mergeCell ref="A158:A161"/>
    <mergeCell ref="B158:D161"/>
    <mergeCell ref="E158:H158"/>
    <mergeCell ref="I158:M158"/>
    <mergeCell ref="E159:H159"/>
    <mergeCell ref="I159:M159"/>
    <mergeCell ref="E160:H160"/>
    <mergeCell ref="I160:M160"/>
    <mergeCell ref="E161:H161"/>
    <mergeCell ref="I161:M161"/>
    <mergeCell ref="B154:D154"/>
    <mergeCell ref="E154:M154"/>
    <mergeCell ref="A155:A157"/>
    <mergeCell ref="B155:D157"/>
    <mergeCell ref="E155:H155"/>
    <mergeCell ref="I155:M155"/>
    <mergeCell ref="E156:H156"/>
    <mergeCell ref="I156:M156"/>
    <mergeCell ref="E157:H157"/>
    <mergeCell ref="I157:M157"/>
    <mergeCell ref="B151:D151"/>
    <mergeCell ref="E151:M151"/>
    <mergeCell ref="B152:D152"/>
    <mergeCell ref="E152:M152"/>
    <mergeCell ref="B153:D153"/>
    <mergeCell ref="E153:M153"/>
    <mergeCell ref="B148:D148"/>
    <mergeCell ref="E148:M148"/>
    <mergeCell ref="B149:D149"/>
    <mergeCell ref="E149:M149"/>
    <mergeCell ref="B150:D150"/>
    <mergeCell ref="E150:M150"/>
    <mergeCell ref="A144:B144"/>
    <mergeCell ref="C144:M144"/>
    <mergeCell ref="A145:B145"/>
    <mergeCell ref="C145:M145"/>
    <mergeCell ref="C138:G138"/>
    <mergeCell ref="H138:M138"/>
    <mergeCell ref="C139:G139"/>
    <mergeCell ref="H139:M139"/>
    <mergeCell ref="B141:M141"/>
    <mergeCell ref="A142:B142"/>
    <mergeCell ref="C142:M142"/>
    <mergeCell ref="C135:G135"/>
    <mergeCell ref="H135:M135"/>
    <mergeCell ref="C136:G136"/>
    <mergeCell ref="H136:M136"/>
    <mergeCell ref="C137:G137"/>
    <mergeCell ref="H137:M137"/>
    <mergeCell ref="C133:G133"/>
    <mergeCell ref="H133:M133"/>
    <mergeCell ref="C134:G134"/>
    <mergeCell ref="H134:M134"/>
    <mergeCell ref="C129:G129"/>
    <mergeCell ref="H129:M129"/>
    <mergeCell ref="C130:G130"/>
    <mergeCell ref="H130:M130"/>
    <mergeCell ref="C131:G131"/>
    <mergeCell ref="H131:M131"/>
    <mergeCell ref="C126:G126"/>
    <mergeCell ref="H126:M126"/>
    <mergeCell ref="C127:G127"/>
    <mergeCell ref="H127:M127"/>
    <mergeCell ref="C128:G128"/>
    <mergeCell ref="H128:M128"/>
    <mergeCell ref="A143:B143"/>
    <mergeCell ref="C143:M143"/>
    <mergeCell ref="C124:G124"/>
    <mergeCell ref="H124:M124"/>
    <mergeCell ref="C125:G125"/>
    <mergeCell ref="H125:M125"/>
    <mergeCell ref="C120:G120"/>
    <mergeCell ref="H120:M120"/>
    <mergeCell ref="C121:G121"/>
    <mergeCell ref="H121:M121"/>
    <mergeCell ref="C122:G122"/>
    <mergeCell ref="H122:M122"/>
    <mergeCell ref="C117:G117"/>
    <mergeCell ref="H117:M117"/>
    <mergeCell ref="C118:G118"/>
    <mergeCell ref="H118:M118"/>
    <mergeCell ref="C119:G119"/>
    <mergeCell ref="H119:M119"/>
    <mergeCell ref="C132:G132"/>
    <mergeCell ref="H132:M132"/>
    <mergeCell ref="C114:G114"/>
    <mergeCell ref="H114:M114"/>
    <mergeCell ref="C115:G115"/>
    <mergeCell ref="H115:M115"/>
    <mergeCell ref="C116:G116"/>
    <mergeCell ref="H116:M116"/>
    <mergeCell ref="B111:D111"/>
    <mergeCell ref="E111:G111"/>
    <mergeCell ref="B109:D109"/>
    <mergeCell ref="E109:G109"/>
    <mergeCell ref="B110:D110"/>
    <mergeCell ref="E110:G110"/>
    <mergeCell ref="I109:M109"/>
    <mergeCell ref="I110:M110"/>
    <mergeCell ref="I111:M111"/>
    <mergeCell ref="C123:G123"/>
    <mergeCell ref="H123:M123"/>
    <mergeCell ref="B108:D108"/>
    <mergeCell ref="E108:G108"/>
    <mergeCell ref="B106:D106"/>
    <mergeCell ref="E106:G106"/>
    <mergeCell ref="B103:D103"/>
    <mergeCell ref="E103:G103"/>
    <mergeCell ref="B104:D104"/>
    <mergeCell ref="E104:G104"/>
    <mergeCell ref="B105:D105"/>
    <mergeCell ref="E105:G105"/>
    <mergeCell ref="I103:M103"/>
    <mergeCell ref="I104:M104"/>
    <mergeCell ref="I105:M105"/>
    <mergeCell ref="I106:M106"/>
    <mergeCell ref="I107:M107"/>
    <mergeCell ref="I108:M108"/>
    <mergeCell ref="B113:M113"/>
    <mergeCell ref="B101:D101"/>
    <mergeCell ref="E101:G101"/>
    <mergeCell ref="B102:D102"/>
    <mergeCell ref="E102:G102"/>
    <mergeCell ref="A99:M99"/>
    <mergeCell ref="B100:D100"/>
    <mergeCell ref="E100:G100"/>
    <mergeCell ref="B96:D96"/>
    <mergeCell ref="E96:G96"/>
    <mergeCell ref="B97:D97"/>
    <mergeCell ref="E97:G97"/>
    <mergeCell ref="I96:M96"/>
    <mergeCell ref="I97:M97"/>
    <mergeCell ref="I100:M100"/>
    <mergeCell ref="I101:M101"/>
    <mergeCell ref="I102:M102"/>
    <mergeCell ref="B107:D107"/>
    <mergeCell ref="E107:G107"/>
    <mergeCell ref="B89:D89"/>
    <mergeCell ref="E89:G89"/>
    <mergeCell ref="A85:M85"/>
    <mergeCell ref="B86:D86"/>
    <mergeCell ref="E86:G86"/>
    <mergeCell ref="B87:D87"/>
    <mergeCell ref="E87:G87"/>
    <mergeCell ref="B94:D94"/>
    <mergeCell ref="E94:G94"/>
    <mergeCell ref="B95:D95"/>
    <mergeCell ref="E95:G95"/>
    <mergeCell ref="B92:D92"/>
    <mergeCell ref="E92:G92"/>
    <mergeCell ref="B93:D93"/>
    <mergeCell ref="E93:G93"/>
    <mergeCell ref="B90:D90"/>
    <mergeCell ref="E90:G90"/>
    <mergeCell ref="B91:D91"/>
    <mergeCell ref="E91:G91"/>
    <mergeCell ref="I89:M89"/>
    <mergeCell ref="I90:M90"/>
    <mergeCell ref="I91:M91"/>
    <mergeCell ref="I92:M92"/>
    <mergeCell ref="I93:M93"/>
    <mergeCell ref="I94:M94"/>
    <mergeCell ref="I95:M95"/>
    <mergeCell ref="B83:D83"/>
    <mergeCell ref="E83:G83"/>
    <mergeCell ref="B81:D81"/>
    <mergeCell ref="E81:G81"/>
    <mergeCell ref="B82:D82"/>
    <mergeCell ref="E82:G82"/>
    <mergeCell ref="B79:D79"/>
    <mergeCell ref="E79:G79"/>
    <mergeCell ref="B80:D80"/>
    <mergeCell ref="E80:G80"/>
    <mergeCell ref="I79:M79"/>
    <mergeCell ref="I80:M80"/>
    <mergeCell ref="I81:M81"/>
    <mergeCell ref="I82:M82"/>
    <mergeCell ref="I83:M83"/>
    <mergeCell ref="B88:D88"/>
    <mergeCell ref="E88:G88"/>
    <mergeCell ref="I86:M86"/>
    <mergeCell ref="I87:M87"/>
    <mergeCell ref="I88:M88"/>
    <mergeCell ref="B77:D77"/>
    <mergeCell ref="E77:G77"/>
    <mergeCell ref="B78:D78"/>
    <mergeCell ref="E78:G78"/>
    <mergeCell ref="B75:D75"/>
    <mergeCell ref="E75:G75"/>
    <mergeCell ref="B76:D76"/>
    <mergeCell ref="E76:G76"/>
    <mergeCell ref="B73:D73"/>
    <mergeCell ref="E73:G73"/>
    <mergeCell ref="B74:D74"/>
    <mergeCell ref="E74:G74"/>
    <mergeCell ref="I73:M73"/>
    <mergeCell ref="I74:M74"/>
    <mergeCell ref="I75:M75"/>
    <mergeCell ref="I76:M76"/>
    <mergeCell ref="I77:M77"/>
    <mergeCell ref="I78:M78"/>
    <mergeCell ref="A69:L69"/>
    <mergeCell ref="B70:M70"/>
    <mergeCell ref="A71:M71"/>
    <mergeCell ref="B72:D72"/>
    <mergeCell ref="E72:G72"/>
    <mergeCell ref="A63:J63"/>
    <mergeCell ref="A64:J64"/>
    <mergeCell ref="A65:J65"/>
    <mergeCell ref="A66:J66"/>
    <mergeCell ref="A67:M67"/>
    <mergeCell ref="A68:M68"/>
    <mergeCell ref="B51:J51"/>
    <mergeCell ref="K51:M51"/>
    <mergeCell ref="B52:J52"/>
    <mergeCell ref="K52:M52"/>
    <mergeCell ref="B53:J53"/>
    <mergeCell ref="K53:M53"/>
    <mergeCell ref="I72:M72"/>
    <mergeCell ref="B48:J48"/>
    <mergeCell ref="K48:M48"/>
    <mergeCell ref="B49:J49"/>
    <mergeCell ref="K49:M49"/>
    <mergeCell ref="B50:J50"/>
    <mergeCell ref="K50:M50"/>
    <mergeCell ref="B45:J45"/>
    <mergeCell ref="K45:M45"/>
    <mergeCell ref="B46:J46"/>
    <mergeCell ref="K46:M46"/>
    <mergeCell ref="B47:J47"/>
    <mergeCell ref="K47:M47"/>
    <mergeCell ref="B42:J42"/>
    <mergeCell ref="K42:M42"/>
    <mergeCell ref="B43:J43"/>
    <mergeCell ref="K43:M43"/>
    <mergeCell ref="B44:J44"/>
    <mergeCell ref="K44:M44"/>
    <mergeCell ref="B36:M36"/>
    <mergeCell ref="B37:M37"/>
    <mergeCell ref="B38:M38"/>
    <mergeCell ref="B40:M40"/>
    <mergeCell ref="B41:J41"/>
    <mergeCell ref="K41:M41"/>
    <mergeCell ref="B30:J30"/>
    <mergeCell ref="B31:M31"/>
    <mergeCell ref="B32:M32"/>
    <mergeCell ref="B33:M33"/>
    <mergeCell ref="B34:M34"/>
    <mergeCell ref="B35:M35"/>
    <mergeCell ref="B27:C27"/>
    <mergeCell ref="D27:E27"/>
    <mergeCell ref="I27:L27"/>
    <mergeCell ref="B28:C28"/>
    <mergeCell ref="D28:E28"/>
    <mergeCell ref="I28:L28"/>
    <mergeCell ref="F23:H23"/>
    <mergeCell ref="I23:M23"/>
    <mergeCell ref="B25:C25"/>
    <mergeCell ref="D25:E25"/>
    <mergeCell ref="I25:L25"/>
    <mergeCell ref="B26:C26"/>
    <mergeCell ref="D26:E26"/>
    <mergeCell ref="I26:L26"/>
    <mergeCell ref="F20:H20"/>
    <mergeCell ref="I20:M20"/>
    <mergeCell ref="F21:H21"/>
    <mergeCell ref="I21:M21"/>
    <mergeCell ref="F22:H22"/>
    <mergeCell ref="I22:M22"/>
    <mergeCell ref="F18:G18"/>
    <mergeCell ref="J18:K18"/>
    <mergeCell ref="F19:H19"/>
    <mergeCell ref="I19:M19"/>
    <mergeCell ref="F7:G7"/>
    <mergeCell ref="J7:K7"/>
    <mergeCell ref="F8:G8"/>
    <mergeCell ref="J8:K8"/>
    <mergeCell ref="A1:M1"/>
    <mergeCell ref="A2:M2"/>
    <mergeCell ref="A3:M3"/>
    <mergeCell ref="A4:M4"/>
    <mergeCell ref="A5:E5"/>
    <mergeCell ref="G5:H5"/>
    <mergeCell ref="I5:J5"/>
    <mergeCell ref="F15:G15"/>
    <mergeCell ref="J15:K15"/>
    <mergeCell ref="F16:G16"/>
    <mergeCell ref="J16:K16"/>
    <mergeCell ref="F17:G17"/>
    <mergeCell ref="J17:K17"/>
    <mergeCell ref="F12:G12"/>
    <mergeCell ref="J12:K12"/>
    <mergeCell ref="F13:G13"/>
    <mergeCell ref="J13:K13"/>
    <mergeCell ref="F14:G14"/>
    <mergeCell ref="J14:K14"/>
    <mergeCell ref="F9:G9"/>
    <mergeCell ref="J9:K9"/>
    <mergeCell ref="F10:G10"/>
    <mergeCell ref="J10:K10"/>
    <mergeCell ref="F11:G11"/>
    <mergeCell ref="J11:K11"/>
  </mergeCells>
  <pageMargins left="0.25" right="0.25" top="0.75" bottom="0.75" header="0.3" footer="0.3"/>
  <pageSetup orientation="landscape" r:id="rId1"/>
  <headerFooter>
    <oddFooter>&amp;L&amp;"Bahij Zar,Regular"&amp;8چارچوب تائید شده جلسه مورخ 1403/09/04 شماره (30) بورد تضمین کیفیت و اعتباردهی 
و منظور شده حکم شماره 406 مورخ 1447/01/07 مقام وزارت تحصیلات عالی&amp;"-,Regular"&amp;11 &amp;CPage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پشتی بازنگری غیر طبی</vt:lpstr>
      <vt:lpstr>گزارش بازنگری غیر طبی</vt:lpstr>
    </vt:vector>
  </TitlesOfParts>
  <Company>Windows User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Admin</cp:lastModifiedBy>
  <cp:lastPrinted>2025-07-30T06:58:13Z</cp:lastPrinted>
  <dcterms:created xsi:type="dcterms:W3CDTF">2020-11-16T06:19:49Z</dcterms:created>
  <dcterms:modified xsi:type="dcterms:W3CDTF">2025-08-26T07:07:36Z</dcterms:modified>
</cp:coreProperties>
</file>