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بورد تضمین کیفیت و اعتباردهی\اجندای ها\اسناد های که توسط بورد تائید شده\چک های بازنگری 11 معیار\چارچوب مراحل1404\د اعتبار ورکولو چارچوب1404\"/>
    </mc:Choice>
  </mc:AlternateContent>
  <bookViews>
    <workbookView xWindow="0" yWindow="0" windowWidth="28800" windowHeight="12336" activeTab="1"/>
  </bookViews>
  <sheets>
    <sheet name="پشتی بازنگری غیر طبی" sheetId="25" r:id="rId1"/>
    <sheet name="گزارش بازنگری غیر طبی" sheetId="24"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0" i="25" l="1"/>
  <c r="A51" i="25" l="1"/>
  <c r="A50" i="25"/>
  <c r="A49" i="25"/>
  <c r="A48" i="25"/>
  <c r="A47" i="25"/>
  <c r="A46" i="25"/>
  <c r="A45" i="25"/>
  <c r="A44" i="25"/>
  <c r="A43" i="25"/>
  <c r="A42" i="25"/>
  <c r="A41" i="25"/>
  <c r="M343" i="24"/>
  <c r="L343" i="24"/>
  <c r="I343" i="24"/>
  <c r="G343" i="24"/>
  <c r="A343" i="24"/>
  <c r="M5" i="24"/>
  <c r="L5" i="24"/>
  <c r="I5" i="24"/>
  <c r="G5" i="24"/>
  <c r="A5" i="24"/>
  <c r="A1205" i="24" l="1"/>
  <c r="A1204" i="24"/>
  <c r="A1203" i="24"/>
  <c r="A1202" i="24"/>
  <c r="A1201" i="24"/>
  <c r="A1200" i="24"/>
  <c r="A1199" i="24"/>
  <c r="A1198" i="24"/>
  <c r="A1197" i="24"/>
  <c r="A1196" i="24"/>
  <c r="A1195" i="24"/>
  <c r="L1192" i="24"/>
  <c r="I1192" i="24"/>
  <c r="E1181" i="24" s="1"/>
  <c r="M1191" i="24"/>
  <c r="K1191" i="24"/>
  <c r="J1191" i="24"/>
  <c r="M1190" i="24"/>
  <c r="K1190" i="24"/>
  <c r="J1190" i="24"/>
  <c r="M1189" i="24"/>
  <c r="K1189" i="24"/>
  <c r="J1189" i="24"/>
  <c r="M1188" i="24"/>
  <c r="K1188" i="24"/>
  <c r="J1188" i="24"/>
  <c r="M1187" i="24"/>
  <c r="K1187" i="24"/>
  <c r="J1187" i="24"/>
  <c r="M1186" i="24"/>
  <c r="K1186" i="24"/>
  <c r="J1186" i="24"/>
  <c r="M1185" i="24"/>
  <c r="K1185" i="24"/>
  <c r="J1185" i="24"/>
  <c r="M1184" i="24"/>
  <c r="K1184" i="24"/>
  <c r="J1184" i="24"/>
  <c r="M1183" i="24"/>
  <c r="K1183" i="24"/>
  <c r="J1183" i="24"/>
  <c r="M1182" i="24"/>
  <c r="K1182" i="24"/>
  <c r="J1182" i="24"/>
  <c r="M1181" i="24"/>
  <c r="K1181" i="24"/>
  <c r="J1181" i="24"/>
  <c r="A1179" i="24"/>
  <c r="A1178" i="24"/>
  <c r="A1177" i="24"/>
  <c r="A1176" i="24"/>
  <c r="A1175" i="24"/>
  <c r="A1174" i="24"/>
  <c r="A1173" i="24"/>
  <c r="A1172" i="24"/>
  <c r="L1169" i="24"/>
  <c r="I1169" i="24"/>
  <c r="M1168" i="24"/>
  <c r="K1168" i="24"/>
  <c r="J1168" i="24"/>
  <c r="M1167" i="24"/>
  <c r="K1167" i="24"/>
  <c r="J1167" i="24"/>
  <c r="M1166" i="24"/>
  <c r="K1166" i="24"/>
  <c r="J1166" i="24"/>
  <c r="M1165" i="24"/>
  <c r="K1165" i="24"/>
  <c r="J1165" i="24"/>
  <c r="M1164" i="24"/>
  <c r="K1164" i="24"/>
  <c r="J1164" i="24"/>
  <c r="M1163" i="24"/>
  <c r="K1163" i="24"/>
  <c r="J1163" i="24"/>
  <c r="M1162" i="24"/>
  <c r="K1162" i="24"/>
  <c r="J1162" i="24"/>
  <c r="M1161" i="24"/>
  <c r="K1161" i="24"/>
  <c r="J1161" i="24"/>
  <c r="A1159" i="24"/>
  <c r="A1158" i="24"/>
  <c r="A1157" i="24"/>
  <c r="A1156" i="24"/>
  <c r="A1155" i="24"/>
  <c r="A1154" i="24"/>
  <c r="A1153" i="24"/>
  <c r="A1152" i="24"/>
  <c r="A1151" i="24"/>
  <c r="A1150" i="24"/>
  <c r="A1149" i="24"/>
  <c r="A1148" i="24"/>
  <c r="A1147" i="24"/>
  <c r="L1144" i="24"/>
  <c r="I1144" i="24"/>
  <c r="E1131" i="24" s="1"/>
  <c r="M1143" i="24"/>
  <c r="K1143" i="24"/>
  <c r="J1143" i="24"/>
  <c r="M1142" i="24"/>
  <c r="K1142" i="24"/>
  <c r="J1142" i="24"/>
  <c r="M1141" i="24"/>
  <c r="K1141" i="24"/>
  <c r="J1141" i="24"/>
  <c r="M1140" i="24"/>
  <c r="K1140" i="24"/>
  <c r="J1140" i="24"/>
  <c r="M1139" i="24"/>
  <c r="K1139" i="24"/>
  <c r="J1139" i="24"/>
  <c r="M1138" i="24"/>
  <c r="K1138" i="24"/>
  <c r="J1138" i="24"/>
  <c r="M1137" i="24"/>
  <c r="K1137" i="24"/>
  <c r="J1137" i="24"/>
  <c r="M1136" i="24"/>
  <c r="K1136" i="24"/>
  <c r="J1136" i="24"/>
  <c r="M1135" i="24"/>
  <c r="K1135" i="24"/>
  <c r="J1135" i="24"/>
  <c r="M1134" i="24"/>
  <c r="K1134" i="24"/>
  <c r="J1134" i="24"/>
  <c r="M1133" i="24"/>
  <c r="K1133" i="24"/>
  <c r="J1133" i="24"/>
  <c r="M1132" i="24"/>
  <c r="K1132" i="24"/>
  <c r="J1132" i="24"/>
  <c r="M1131" i="24"/>
  <c r="K1131" i="24"/>
  <c r="J1131" i="24"/>
  <c r="A1126" i="24"/>
  <c r="A1125" i="24"/>
  <c r="L1122" i="24"/>
  <c r="I1122" i="24"/>
  <c r="E1120" i="24" s="1"/>
  <c r="M1121" i="24"/>
  <c r="K1121" i="24"/>
  <c r="J1121" i="24"/>
  <c r="M1120" i="24"/>
  <c r="K1120" i="24"/>
  <c r="J1120" i="24"/>
  <c r="A1118" i="24"/>
  <c r="A1117" i="24"/>
  <c r="A1116" i="24"/>
  <c r="A1115" i="24"/>
  <c r="A1114" i="24"/>
  <c r="A1113" i="24"/>
  <c r="A1112" i="24"/>
  <c r="L1109" i="24"/>
  <c r="I1109" i="24"/>
  <c r="M1108" i="24"/>
  <c r="K1108" i="24"/>
  <c r="J1108" i="24"/>
  <c r="M1107" i="24"/>
  <c r="K1107" i="24"/>
  <c r="J1107" i="24"/>
  <c r="M1106" i="24"/>
  <c r="K1106" i="24"/>
  <c r="J1106" i="24"/>
  <c r="M1105" i="24"/>
  <c r="K1105" i="24"/>
  <c r="J1105" i="24"/>
  <c r="M1104" i="24"/>
  <c r="K1104" i="24"/>
  <c r="J1104" i="24"/>
  <c r="M1103" i="24"/>
  <c r="K1103" i="24"/>
  <c r="J1103" i="24"/>
  <c r="M1102" i="24"/>
  <c r="K1102" i="24"/>
  <c r="J1102" i="24"/>
  <c r="A1100" i="24"/>
  <c r="A1099" i="24"/>
  <c r="A1098" i="24"/>
  <c r="A1097" i="24"/>
  <c r="A1096" i="24"/>
  <c r="A1095" i="24"/>
  <c r="A1094" i="24"/>
  <c r="A1093" i="24"/>
  <c r="A1092" i="24"/>
  <c r="A1091" i="24"/>
  <c r="L1088" i="24"/>
  <c r="I1088" i="24"/>
  <c r="E1078" i="24" s="1"/>
  <c r="M1087" i="24"/>
  <c r="K1087" i="24"/>
  <c r="J1087" i="24"/>
  <c r="M1086" i="24"/>
  <c r="K1086" i="24"/>
  <c r="J1086" i="24"/>
  <c r="M1085" i="24"/>
  <c r="K1085" i="24"/>
  <c r="J1085" i="24"/>
  <c r="M1084" i="24"/>
  <c r="K1084" i="24"/>
  <c r="J1084" i="24"/>
  <c r="M1083" i="24"/>
  <c r="K1083" i="24"/>
  <c r="J1083" i="24"/>
  <c r="M1082" i="24"/>
  <c r="K1082" i="24"/>
  <c r="J1082" i="24"/>
  <c r="M1081" i="24"/>
  <c r="K1081" i="24"/>
  <c r="J1081" i="24"/>
  <c r="M1080" i="24"/>
  <c r="K1080" i="24"/>
  <c r="J1080" i="24"/>
  <c r="M1079" i="24"/>
  <c r="K1079" i="24"/>
  <c r="J1079" i="24"/>
  <c r="M1078" i="24"/>
  <c r="K1078" i="24"/>
  <c r="J1078" i="24"/>
  <c r="A1073" i="24"/>
  <c r="A1072" i="24"/>
  <c r="L1069" i="24"/>
  <c r="I1069" i="24"/>
  <c r="E1067" i="24" s="1"/>
  <c r="M1068" i="24"/>
  <c r="K1068" i="24"/>
  <c r="J1068" i="24"/>
  <c r="M1067" i="24"/>
  <c r="K1067" i="24"/>
  <c r="J1067" i="24"/>
  <c r="A1065" i="24"/>
  <c r="A1064" i="24"/>
  <c r="A1063" i="24"/>
  <c r="A1062" i="24"/>
  <c r="A1061" i="24"/>
  <c r="A1060" i="24"/>
  <c r="A1059" i="24"/>
  <c r="A1058" i="24"/>
  <c r="A1057" i="24"/>
  <c r="A1056" i="24"/>
  <c r="A1055" i="24"/>
  <c r="A1054" i="24"/>
  <c r="A1053" i="24"/>
  <c r="A1052" i="24"/>
  <c r="A1051" i="24"/>
  <c r="A1050" i="24"/>
  <c r="A1049" i="24"/>
  <c r="L1046" i="24"/>
  <c r="I1046" i="24"/>
  <c r="M1045" i="24"/>
  <c r="K1045" i="24"/>
  <c r="J1045" i="24"/>
  <c r="M1044" i="24"/>
  <c r="K1044" i="24"/>
  <c r="J1044" i="24"/>
  <c r="M1043" i="24"/>
  <c r="K1043" i="24"/>
  <c r="J1043" i="24"/>
  <c r="M1042" i="24"/>
  <c r="K1042" i="24"/>
  <c r="J1042" i="24"/>
  <c r="M1041" i="24"/>
  <c r="K1041" i="24"/>
  <c r="J1041" i="24"/>
  <c r="M1040" i="24"/>
  <c r="K1040" i="24"/>
  <c r="J1040" i="24"/>
  <c r="M1039" i="24"/>
  <c r="K1039" i="24"/>
  <c r="J1039" i="24"/>
  <c r="M1038" i="24"/>
  <c r="K1038" i="24"/>
  <c r="J1038" i="24"/>
  <c r="M1037" i="24"/>
  <c r="K1037" i="24"/>
  <c r="J1037" i="24"/>
  <c r="M1036" i="24"/>
  <c r="K1036" i="24"/>
  <c r="J1036" i="24"/>
  <c r="M1035" i="24"/>
  <c r="K1035" i="24"/>
  <c r="J1035" i="24"/>
  <c r="M1034" i="24"/>
  <c r="K1034" i="24"/>
  <c r="J1034" i="24"/>
  <c r="M1033" i="24"/>
  <c r="K1033" i="24"/>
  <c r="J1033" i="24"/>
  <c r="M1032" i="24"/>
  <c r="K1032" i="24"/>
  <c r="J1032" i="24"/>
  <c r="M1031" i="24"/>
  <c r="K1031" i="24"/>
  <c r="J1031" i="24"/>
  <c r="M1030" i="24"/>
  <c r="K1030" i="24"/>
  <c r="J1030" i="24"/>
  <c r="M1029" i="24"/>
  <c r="K1029" i="24"/>
  <c r="J1029" i="24"/>
  <c r="A1024" i="24"/>
  <c r="A1023" i="24"/>
  <c r="A1022" i="24"/>
  <c r="A1021" i="24"/>
  <c r="A1020" i="24"/>
  <c r="A1019" i="24"/>
  <c r="A1018" i="24"/>
  <c r="A1017" i="24"/>
  <c r="A1016" i="24"/>
  <c r="A1015" i="24"/>
  <c r="A1014" i="24"/>
  <c r="A1013" i="24"/>
  <c r="A1012" i="24"/>
  <c r="A1011" i="24"/>
  <c r="L1008" i="24"/>
  <c r="I1008" i="24"/>
  <c r="E994" i="24" s="1"/>
  <c r="M1007" i="24"/>
  <c r="K1007" i="24"/>
  <c r="J1007" i="24"/>
  <c r="M1006" i="24"/>
  <c r="K1006" i="24"/>
  <c r="J1006" i="24"/>
  <c r="M1005" i="24"/>
  <c r="K1005" i="24"/>
  <c r="J1005" i="24"/>
  <c r="M1004" i="24"/>
  <c r="K1004" i="24"/>
  <c r="J1004" i="24"/>
  <c r="M1003" i="24"/>
  <c r="K1003" i="24"/>
  <c r="J1003" i="24"/>
  <c r="M1002" i="24"/>
  <c r="K1002" i="24"/>
  <c r="J1002" i="24"/>
  <c r="M1001" i="24"/>
  <c r="K1001" i="24"/>
  <c r="J1001" i="24"/>
  <c r="M1000" i="24"/>
  <c r="K1000" i="24"/>
  <c r="J1000" i="24"/>
  <c r="M999" i="24"/>
  <c r="K999" i="24"/>
  <c r="J999" i="24"/>
  <c r="M998" i="24"/>
  <c r="K998" i="24"/>
  <c r="J998" i="24"/>
  <c r="M997" i="24"/>
  <c r="K997" i="24"/>
  <c r="J997" i="24"/>
  <c r="M996" i="24"/>
  <c r="K996" i="24"/>
  <c r="J996" i="24"/>
  <c r="M995" i="24"/>
  <c r="K995" i="24"/>
  <c r="J995" i="24"/>
  <c r="M994" i="24"/>
  <c r="K994" i="24"/>
  <c r="J994" i="24"/>
  <c r="A992" i="24"/>
  <c r="A991" i="24"/>
  <c r="A990" i="24"/>
  <c r="A989" i="24"/>
  <c r="A988" i="24"/>
  <c r="A987" i="24"/>
  <c r="A986" i="24"/>
  <c r="A985" i="24"/>
  <c r="A984" i="24"/>
  <c r="A983" i="24"/>
  <c r="A982" i="24"/>
  <c r="L979" i="24"/>
  <c r="I979" i="24"/>
  <c r="M978" i="24"/>
  <c r="K978" i="24"/>
  <c r="J978" i="24"/>
  <c r="M977" i="24"/>
  <c r="K977" i="24"/>
  <c r="J977" i="24"/>
  <c r="M976" i="24"/>
  <c r="K976" i="24"/>
  <c r="J976" i="24"/>
  <c r="M975" i="24"/>
  <c r="K975" i="24"/>
  <c r="J975" i="24"/>
  <c r="M974" i="24"/>
  <c r="K974" i="24"/>
  <c r="J974" i="24"/>
  <c r="M973" i="24"/>
  <c r="K973" i="24"/>
  <c r="J973" i="24"/>
  <c r="M972" i="24"/>
  <c r="K972" i="24"/>
  <c r="J972" i="24"/>
  <c r="M971" i="24"/>
  <c r="K971" i="24"/>
  <c r="J971" i="24"/>
  <c r="M970" i="24"/>
  <c r="K970" i="24"/>
  <c r="J970" i="24"/>
  <c r="M969" i="24"/>
  <c r="K969" i="24"/>
  <c r="J969" i="24"/>
  <c r="M968" i="24"/>
  <c r="K968" i="24"/>
  <c r="J968" i="24"/>
  <c r="A966" i="24"/>
  <c r="A965" i="24"/>
  <c r="A964" i="24"/>
  <c r="A963" i="24"/>
  <c r="A962" i="24"/>
  <c r="L959" i="24"/>
  <c r="I959" i="24"/>
  <c r="E954" i="24" s="1"/>
  <c r="M958" i="24"/>
  <c r="K958" i="24"/>
  <c r="J958" i="24"/>
  <c r="M957" i="24"/>
  <c r="K957" i="24"/>
  <c r="J957" i="24"/>
  <c r="M956" i="24"/>
  <c r="K956" i="24"/>
  <c r="J956" i="24"/>
  <c r="M955" i="24"/>
  <c r="K955" i="24"/>
  <c r="J955" i="24"/>
  <c r="M954" i="24"/>
  <c r="K954" i="24"/>
  <c r="J954" i="24"/>
  <c r="A952" i="24"/>
  <c r="A951" i="24"/>
  <c r="A950" i="24"/>
  <c r="A949" i="24"/>
  <c r="A948" i="24"/>
  <c r="A947" i="24"/>
  <c r="A946" i="24"/>
  <c r="L943" i="24"/>
  <c r="I943" i="24"/>
  <c r="M942" i="24"/>
  <c r="K942" i="24"/>
  <c r="J942" i="24"/>
  <c r="M941" i="24"/>
  <c r="K941" i="24"/>
  <c r="J941" i="24"/>
  <c r="M940" i="24"/>
  <c r="K940" i="24"/>
  <c r="J940" i="24"/>
  <c r="M939" i="24"/>
  <c r="K939" i="24"/>
  <c r="J939" i="24"/>
  <c r="M938" i="24"/>
  <c r="K938" i="24"/>
  <c r="J938" i="24"/>
  <c r="M937" i="24"/>
  <c r="K937" i="24"/>
  <c r="J937" i="24"/>
  <c r="M936" i="24"/>
  <c r="K936" i="24"/>
  <c r="J936" i="24"/>
  <c r="A931" i="24"/>
  <c r="A930" i="24"/>
  <c r="A929" i="24"/>
  <c r="L926" i="24"/>
  <c r="I926" i="24"/>
  <c r="E923" i="24" s="1"/>
  <c r="M925" i="24"/>
  <c r="K925" i="24"/>
  <c r="J925" i="24"/>
  <c r="M924" i="24"/>
  <c r="K924" i="24"/>
  <c r="J924" i="24"/>
  <c r="M923" i="24"/>
  <c r="K923" i="24"/>
  <c r="J923" i="24"/>
  <c r="A921" i="24"/>
  <c r="A920" i="24"/>
  <c r="A919" i="24"/>
  <c r="A918" i="24"/>
  <c r="A917" i="24"/>
  <c r="A916" i="24"/>
  <c r="A915" i="24"/>
  <c r="L912" i="24"/>
  <c r="I912" i="24"/>
  <c r="E905" i="24" s="1"/>
  <c r="M911" i="24"/>
  <c r="K911" i="24"/>
  <c r="J911" i="24"/>
  <c r="M910" i="24"/>
  <c r="K910" i="24"/>
  <c r="J910" i="24"/>
  <c r="M909" i="24"/>
  <c r="K909" i="24"/>
  <c r="J909" i="24"/>
  <c r="M908" i="24"/>
  <c r="K908" i="24"/>
  <c r="J908" i="24"/>
  <c r="M907" i="24"/>
  <c r="K907" i="24"/>
  <c r="J907" i="24"/>
  <c r="M906" i="24"/>
  <c r="K906" i="24"/>
  <c r="J906" i="24"/>
  <c r="M905" i="24"/>
  <c r="K905" i="24"/>
  <c r="J905" i="24"/>
  <c r="A903" i="24"/>
  <c r="A902" i="24"/>
  <c r="A901" i="24"/>
  <c r="A900" i="24"/>
  <c r="A899" i="24"/>
  <c r="A898" i="24"/>
  <c r="A897" i="24"/>
  <c r="A896" i="24"/>
  <c r="A895" i="24"/>
  <c r="A894" i="24"/>
  <c r="A893" i="24"/>
  <c r="A892" i="24"/>
  <c r="A891" i="24"/>
  <c r="A890" i="24"/>
  <c r="A889" i="24"/>
  <c r="A888" i="24"/>
  <c r="A887" i="24"/>
  <c r="A886" i="24"/>
  <c r="A885" i="24"/>
  <c r="A884" i="24"/>
  <c r="L881" i="24"/>
  <c r="I881" i="24"/>
  <c r="E861" i="24" s="1"/>
  <c r="M880" i="24"/>
  <c r="K880" i="24"/>
  <c r="J880" i="24"/>
  <c r="M879" i="24"/>
  <c r="K879" i="24"/>
  <c r="J879" i="24"/>
  <c r="M878" i="24"/>
  <c r="K878" i="24"/>
  <c r="J878" i="24"/>
  <c r="M877" i="24"/>
  <c r="K877" i="24"/>
  <c r="J877" i="24"/>
  <c r="M876" i="24"/>
  <c r="K876" i="24"/>
  <c r="J876" i="24"/>
  <c r="M875" i="24"/>
  <c r="K875" i="24"/>
  <c r="J875" i="24"/>
  <c r="M874" i="24"/>
  <c r="K874" i="24"/>
  <c r="J874" i="24"/>
  <c r="M873" i="24"/>
  <c r="K873" i="24"/>
  <c r="J873" i="24"/>
  <c r="M872" i="24"/>
  <c r="K872" i="24"/>
  <c r="J872" i="24"/>
  <c r="M871" i="24"/>
  <c r="K871" i="24"/>
  <c r="J871" i="24"/>
  <c r="M870" i="24"/>
  <c r="K870" i="24"/>
  <c r="J870" i="24"/>
  <c r="M869" i="24"/>
  <c r="K869" i="24"/>
  <c r="J869" i="24"/>
  <c r="M868" i="24"/>
  <c r="K868" i="24"/>
  <c r="J868" i="24"/>
  <c r="M867" i="24"/>
  <c r="K867" i="24"/>
  <c r="J867" i="24"/>
  <c r="M866" i="24"/>
  <c r="K866" i="24"/>
  <c r="J866" i="24"/>
  <c r="M865" i="24"/>
  <c r="K865" i="24"/>
  <c r="J865" i="24"/>
  <c r="M864" i="24"/>
  <c r="K864" i="24"/>
  <c r="J864" i="24"/>
  <c r="M863" i="24"/>
  <c r="K863" i="24"/>
  <c r="J863" i="24"/>
  <c r="M862" i="24"/>
  <c r="K862" i="24"/>
  <c r="J862" i="24"/>
  <c r="M861" i="24"/>
  <c r="K861" i="24"/>
  <c r="J861" i="24"/>
  <c r="A859" i="24"/>
  <c r="A858" i="24"/>
  <c r="A857" i="24"/>
  <c r="A856" i="24"/>
  <c r="A855" i="24"/>
  <c r="A854" i="24"/>
  <c r="A853" i="24"/>
  <c r="A852" i="24"/>
  <c r="A851" i="24"/>
  <c r="A850" i="24"/>
  <c r="A849" i="24"/>
  <c r="A848" i="24"/>
  <c r="A847" i="24"/>
  <c r="A846" i="24"/>
  <c r="A845" i="24"/>
  <c r="A844" i="24"/>
  <c r="A843" i="24"/>
  <c r="A842" i="24"/>
  <c r="L839" i="24"/>
  <c r="I839" i="24"/>
  <c r="M838" i="24"/>
  <c r="K838" i="24"/>
  <c r="J838" i="24"/>
  <c r="M837" i="24"/>
  <c r="K837" i="24"/>
  <c r="J837" i="24"/>
  <c r="M836" i="24"/>
  <c r="K836" i="24"/>
  <c r="J836" i="24"/>
  <c r="M835" i="24"/>
  <c r="K835" i="24"/>
  <c r="J835" i="24"/>
  <c r="M834" i="24"/>
  <c r="K834" i="24"/>
  <c r="J834" i="24"/>
  <c r="M833" i="24"/>
  <c r="K833" i="24"/>
  <c r="J833" i="24"/>
  <c r="M832" i="24"/>
  <c r="K832" i="24"/>
  <c r="J832" i="24"/>
  <c r="M831" i="24"/>
  <c r="K831" i="24"/>
  <c r="J831" i="24"/>
  <c r="M830" i="24"/>
  <c r="K830" i="24"/>
  <c r="J830" i="24"/>
  <c r="M829" i="24"/>
  <c r="K829" i="24"/>
  <c r="J829" i="24"/>
  <c r="M828" i="24"/>
  <c r="K828" i="24"/>
  <c r="J828" i="24"/>
  <c r="M827" i="24"/>
  <c r="K827" i="24"/>
  <c r="J827" i="24"/>
  <c r="M826" i="24"/>
  <c r="K826" i="24"/>
  <c r="J826" i="24"/>
  <c r="M825" i="24"/>
  <c r="K825" i="24"/>
  <c r="J825" i="24"/>
  <c r="M824" i="24"/>
  <c r="K824" i="24"/>
  <c r="J824" i="24"/>
  <c r="M823" i="24"/>
  <c r="K823" i="24"/>
  <c r="J823" i="24"/>
  <c r="M822" i="24"/>
  <c r="K822" i="24"/>
  <c r="J822" i="24"/>
  <c r="M821" i="24"/>
  <c r="K821" i="24"/>
  <c r="J821" i="24"/>
  <c r="A816" i="24"/>
  <c r="A815" i="24"/>
  <c r="A814" i="24"/>
  <c r="A813" i="24"/>
  <c r="A812" i="24"/>
  <c r="L809" i="24"/>
  <c r="I809" i="24"/>
  <c r="M808" i="24"/>
  <c r="K808" i="24"/>
  <c r="J808" i="24"/>
  <c r="M807" i="24"/>
  <c r="K807" i="24"/>
  <c r="J807" i="24"/>
  <c r="M806" i="24"/>
  <c r="K806" i="24"/>
  <c r="J806" i="24"/>
  <c r="M805" i="24"/>
  <c r="K805" i="24"/>
  <c r="J805" i="24"/>
  <c r="M804" i="24"/>
  <c r="K804" i="24"/>
  <c r="J804" i="24"/>
  <c r="A802" i="24"/>
  <c r="A801" i="24"/>
  <c r="A800" i="24"/>
  <c r="A799" i="24"/>
  <c r="A798" i="24"/>
  <c r="L795" i="24"/>
  <c r="I795" i="24"/>
  <c r="E790" i="24" s="1"/>
  <c r="M794" i="24"/>
  <c r="K794" i="24"/>
  <c r="J794" i="24"/>
  <c r="M793" i="24"/>
  <c r="K793" i="24"/>
  <c r="J793" i="24"/>
  <c r="M792" i="24"/>
  <c r="K792" i="24"/>
  <c r="J792" i="24"/>
  <c r="M791" i="24"/>
  <c r="K791" i="24"/>
  <c r="J791" i="24"/>
  <c r="M790" i="24"/>
  <c r="K790" i="24"/>
  <c r="J790" i="24"/>
  <c r="A788" i="24"/>
  <c r="A787" i="24"/>
  <c r="A786" i="24"/>
  <c r="A785" i="24"/>
  <c r="A784" i="24"/>
  <c r="A783" i="24"/>
  <c r="A782" i="24"/>
  <c r="A781" i="24"/>
  <c r="A780" i="24"/>
  <c r="L777" i="24"/>
  <c r="I777" i="24"/>
  <c r="E768" i="24" s="1"/>
  <c r="M776" i="24"/>
  <c r="K776" i="24"/>
  <c r="J776" i="24"/>
  <c r="M775" i="24"/>
  <c r="K775" i="24"/>
  <c r="J775" i="24"/>
  <c r="M774" i="24"/>
  <c r="K774" i="24"/>
  <c r="J774" i="24"/>
  <c r="M773" i="24"/>
  <c r="K773" i="24"/>
  <c r="J773" i="24"/>
  <c r="M772" i="24"/>
  <c r="K772" i="24"/>
  <c r="J772" i="24"/>
  <c r="M771" i="24"/>
  <c r="K771" i="24"/>
  <c r="J771" i="24"/>
  <c r="M770" i="24"/>
  <c r="K770" i="24"/>
  <c r="J770" i="24"/>
  <c r="M769" i="24"/>
  <c r="K769" i="24"/>
  <c r="J769" i="24"/>
  <c r="M768" i="24"/>
  <c r="K768" i="24"/>
  <c r="J768" i="24"/>
  <c r="A766" i="24"/>
  <c r="A765" i="24"/>
  <c r="A764" i="24"/>
  <c r="A763" i="24"/>
  <c r="A762" i="24"/>
  <c r="A761" i="24"/>
  <c r="L758" i="24"/>
  <c r="I758" i="24"/>
  <c r="M757" i="24"/>
  <c r="K757" i="24"/>
  <c r="J757" i="24"/>
  <c r="M756" i="24"/>
  <c r="K756" i="24"/>
  <c r="J756" i="24"/>
  <c r="M755" i="24"/>
  <c r="K755" i="24"/>
  <c r="J755" i="24"/>
  <c r="M754" i="24"/>
  <c r="K754" i="24"/>
  <c r="J754" i="24"/>
  <c r="M753" i="24"/>
  <c r="K753" i="24"/>
  <c r="J753" i="24"/>
  <c r="M752" i="24"/>
  <c r="K752" i="24"/>
  <c r="J752" i="24"/>
  <c r="A750" i="24"/>
  <c r="A749" i="24"/>
  <c r="A748" i="24"/>
  <c r="A747" i="24"/>
  <c r="L744" i="24"/>
  <c r="I744" i="24"/>
  <c r="E740" i="24" s="1"/>
  <c r="M743" i="24"/>
  <c r="K743" i="24"/>
  <c r="J743" i="24"/>
  <c r="M742" i="24"/>
  <c r="K742" i="24"/>
  <c r="J742" i="24"/>
  <c r="M741" i="24"/>
  <c r="K741" i="24"/>
  <c r="J741" i="24"/>
  <c r="M740" i="24"/>
  <c r="K740" i="24"/>
  <c r="J740" i="24"/>
  <c r="A735" i="24"/>
  <c r="A734" i="24"/>
  <c r="A733" i="24"/>
  <c r="A732" i="24"/>
  <c r="L729" i="24"/>
  <c r="I729" i="24"/>
  <c r="E725" i="24" s="1"/>
  <c r="M728" i="24"/>
  <c r="K728" i="24"/>
  <c r="J728" i="24"/>
  <c r="M727" i="24"/>
  <c r="K727" i="24"/>
  <c r="J727" i="24"/>
  <c r="M726" i="24"/>
  <c r="K726" i="24"/>
  <c r="J726" i="24"/>
  <c r="M725" i="24"/>
  <c r="K725" i="24"/>
  <c r="J725" i="24"/>
  <c r="A723" i="24"/>
  <c r="A722" i="24"/>
  <c r="A721" i="24"/>
  <c r="A720" i="24"/>
  <c r="A719" i="24"/>
  <c r="A718" i="24"/>
  <c r="A717" i="24"/>
  <c r="A716" i="24"/>
  <c r="L713" i="24"/>
  <c r="I713" i="24"/>
  <c r="E705" i="24" s="1"/>
  <c r="M712" i="24"/>
  <c r="K712" i="24"/>
  <c r="J712" i="24"/>
  <c r="M711" i="24"/>
  <c r="K711" i="24"/>
  <c r="J711" i="24"/>
  <c r="M710" i="24"/>
  <c r="K710" i="24"/>
  <c r="J710" i="24"/>
  <c r="M709" i="24"/>
  <c r="K709" i="24"/>
  <c r="J709" i="24"/>
  <c r="M708" i="24"/>
  <c r="K708" i="24"/>
  <c r="J708" i="24"/>
  <c r="M707" i="24"/>
  <c r="K707" i="24"/>
  <c r="J707" i="24"/>
  <c r="M706" i="24"/>
  <c r="K706" i="24"/>
  <c r="J706" i="24"/>
  <c r="M705" i="24"/>
  <c r="K705" i="24"/>
  <c r="J705" i="24"/>
  <c r="A703" i="24"/>
  <c r="A702" i="24"/>
  <c r="A701" i="24"/>
  <c r="L698" i="24"/>
  <c r="I698" i="24"/>
  <c r="E695" i="24" s="1"/>
  <c r="M697" i="24"/>
  <c r="K697" i="24"/>
  <c r="J697" i="24"/>
  <c r="M696" i="24"/>
  <c r="K696" i="24"/>
  <c r="J696" i="24"/>
  <c r="M695" i="24"/>
  <c r="K695" i="24"/>
  <c r="J695" i="24"/>
  <c r="A693" i="24"/>
  <c r="A692" i="24"/>
  <c r="A691" i="24"/>
  <c r="A690" i="24"/>
  <c r="A689" i="24"/>
  <c r="A688" i="24"/>
  <c r="A687" i="24"/>
  <c r="L684" i="24"/>
  <c r="I684" i="24"/>
  <c r="M683" i="24"/>
  <c r="K683" i="24"/>
  <c r="J683" i="24"/>
  <c r="M682" i="24"/>
  <c r="K682" i="24"/>
  <c r="J682" i="24"/>
  <c r="M681" i="24"/>
  <c r="K681" i="24"/>
  <c r="J681" i="24"/>
  <c r="M680" i="24"/>
  <c r="K680" i="24"/>
  <c r="J680" i="24"/>
  <c r="M679" i="24"/>
  <c r="K679" i="24"/>
  <c r="J679" i="24"/>
  <c r="M678" i="24"/>
  <c r="K678" i="24"/>
  <c r="J678" i="24"/>
  <c r="M677" i="24"/>
  <c r="K677" i="24"/>
  <c r="J677" i="24"/>
  <c r="A675" i="24"/>
  <c r="A674" i="24"/>
  <c r="A673" i="24"/>
  <c r="A672" i="24"/>
  <c r="A671" i="24"/>
  <c r="A670" i="24"/>
  <c r="L667" i="24"/>
  <c r="I667" i="24"/>
  <c r="E661" i="24" s="1"/>
  <c r="M666" i="24"/>
  <c r="K666" i="24"/>
  <c r="J666" i="24"/>
  <c r="M665" i="24"/>
  <c r="K665" i="24"/>
  <c r="J665" i="24"/>
  <c r="M664" i="24"/>
  <c r="K664" i="24"/>
  <c r="J664" i="24"/>
  <c r="M663" i="24"/>
  <c r="K663" i="24"/>
  <c r="J663" i="24"/>
  <c r="M662" i="24"/>
  <c r="K662" i="24"/>
  <c r="J662" i="24"/>
  <c r="M661" i="24"/>
  <c r="K661" i="24"/>
  <c r="J661" i="24"/>
  <c r="A659" i="24"/>
  <c r="A658" i="24"/>
  <c r="A657" i="24"/>
  <c r="A656" i="24"/>
  <c r="A655" i="24"/>
  <c r="A654" i="24"/>
  <c r="A653" i="24"/>
  <c r="A652" i="24"/>
  <c r="A651" i="24"/>
  <c r="A650" i="24"/>
  <c r="A649" i="24"/>
  <c r="L646" i="24"/>
  <c r="I646" i="24"/>
  <c r="E633" i="24" s="1"/>
  <c r="M645" i="24"/>
  <c r="K645" i="24"/>
  <c r="J645" i="24"/>
  <c r="M644" i="24"/>
  <c r="K644" i="24"/>
  <c r="J644" i="24"/>
  <c r="M643" i="24"/>
  <c r="K643" i="24"/>
  <c r="J643" i="24"/>
  <c r="M642" i="24"/>
  <c r="K642" i="24"/>
  <c r="J642" i="24"/>
  <c r="M641" i="24"/>
  <c r="K641" i="24"/>
  <c r="J641" i="24"/>
  <c r="M640" i="24"/>
  <c r="K640" i="24"/>
  <c r="J640" i="24"/>
  <c r="M639" i="24"/>
  <c r="K639" i="24"/>
  <c r="J639" i="24"/>
  <c r="M638" i="24"/>
  <c r="K638" i="24"/>
  <c r="J638" i="24"/>
  <c r="M637" i="24"/>
  <c r="K637" i="24"/>
  <c r="J637" i="24"/>
  <c r="M636" i="24"/>
  <c r="K636" i="24"/>
  <c r="J636" i="24"/>
  <c r="M635" i="24"/>
  <c r="K635" i="24"/>
  <c r="J635" i="24"/>
  <c r="M634" i="24"/>
  <c r="K634" i="24"/>
  <c r="J634" i="24"/>
  <c r="M633" i="24"/>
  <c r="K633" i="24"/>
  <c r="J633" i="24"/>
  <c r="A628" i="24"/>
  <c r="A627" i="24"/>
  <c r="A626" i="24"/>
  <c r="L623" i="24"/>
  <c r="I623" i="24"/>
  <c r="E620" i="24" s="1"/>
  <c r="M622" i="24"/>
  <c r="K622" i="24"/>
  <c r="J622" i="24"/>
  <c r="M621" i="24"/>
  <c r="K621" i="24"/>
  <c r="J621" i="24"/>
  <c r="M620" i="24"/>
  <c r="K620" i="24"/>
  <c r="J620" i="24"/>
  <c r="A618" i="24"/>
  <c r="A617" i="24"/>
  <c r="A616" i="24"/>
  <c r="L613" i="24"/>
  <c r="I613" i="24"/>
  <c r="E610" i="24" s="1"/>
  <c r="M612" i="24"/>
  <c r="K612" i="24"/>
  <c r="J612" i="24"/>
  <c r="M611" i="24"/>
  <c r="K611" i="24"/>
  <c r="J611" i="24"/>
  <c r="M610" i="24"/>
  <c r="K610" i="24"/>
  <c r="J610" i="24"/>
  <c r="A608" i="24"/>
  <c r="A607" i="24"/>
  <c r="A606" i="24"/>
  <c r="A605" i="24"/>
  <c r="A604" i="24"/>
  <c r="A603" i="24"/>
  <c r="L600" i="24"/>
  <c r="I600" i="24"/>
  <c r="M599" i="24"/>
  <c r="K599" i="24"/>
  <c r="J599" i="24"/>
  <c r="M598" i="24"/>
  <c r="K598" i="24"/>
  <c r="J598" i="24"/>
  <c r="M597" i="24"/>
  <c r="K597" i="24"/>
  <c r="J597" i="24"/>
  <c r="M596" i="24"/>
  <c r="K596" i="24"/>
  <c r="J596" i="24"/>
  <c r="M595" i="24"/>
  <c r="K595" i="24"/>
  <c r="J595" i="24"/>
  <c r="M594" i="24"/>
  <c r="K594" i="24"/>
  <c r="J594" i="24"/>
  <c r="M593" i="24"/>
  <c r="K593" i="24"/>
  <c r="J593" i="24"/>
  <c r="A591" i="24"/>
  <c r="A590" i="24"/>
  <c r="A589" i="24"/>
  <c r="A588" i="24"/>
  <c r="A587" i="24"/>
  <c r="L584" i="24"/>
  <c r="I584" i="24"/>
  <c r="M583" i="24"/>
  <c r="K583" i="24"/>
  <c r="J583" i="24"/>
  <c r="M582" i="24"/>
  <c r="K582" i="24"/>
  <c r="J582" i="24"/>
  <c r="M581" i="24"/>
  <c r="K581" i="24"/>
  <c r="J581" i="24"/>
  <c r="M580" i="24"/>
  <c r="K580" i="24"/>
  <c r="J580" i="24"/>
  <c r="M579" i="24"/>
  <c r="K579" i="24"/>
  <c r="J579" i="24"/>
  <c r="A574" i="24"/>
  <c r="A573" i="24"/>
  <c r="A572" i="24"/>
  <c r="A571" i="24"/>
  <c r="A570" i="24"/>
  <c r="A569" i="24"/>
  <c r="A568" i="24"/>
  <c r="L565" i="24"/>
  <c r="I565" i="24"/>
  <c r="E557" i="24" s="1"/>
  <c r="M564" i="24"/>
  <c r="K564" i="24"/>
  <c r="J564" i="24"/>
  <c r="M563" i="24"/>
  <c r="K563" i="24"/>
  <c r="J563" i="24"/>
  <c r="M562" i="24"/>
  <c r="K562" i="24"/>
  <c r="J562" i="24"/>
  <c r="M561" i="24"/>
  <c r="K561" i="24"/>
  <c r="J561" i="24"/>
  <c r="M560" i="24"/>
  <c r="K560" i="24"/>
  <c r="J560" i="24"/>
  <c r="M559" i="24"/>
  <c r="K559" i="24"/>
  <c r="J559" i="24"/>
  <c r="M558" i="24"/>
  <c r="K558" i="24"/>
  <c r="J558" i="24"/>
  <c r="M557" i="24"/>
  <c r="K557" i="24"/>
  <c r="J557" i="24"/>
  <c r="A555" i="24"/>
  <c r="A554" i="24"/>
  <c r="A553" i="24"/>
  <c r="A552" i="24"/>
  <c r="A551" i="24"/>
  <c r="L548" i="24"/>
  <c r="I548" i="24"/>
  <c r="E543" i="24" s="1"/>
  <c r="M547" i="24"/>
  <c r="K547" i="24"/>
  <c r="J547" i="24"/>
  <c r="M546" i="24"/>
  <c r="K546" i="24"/>
  <c r="J546" i="24"/>
  <c r="M545" i="24"/>
  <c r="K545" i="24"/>
  <c r="J545" i="24"/>
  <c r="M544" i="24"/>
  <c r="K544" i="24"/>
  <c r="J544" i="24"/>
  <c r="M543" i="24"/>
  <c r="K543" i="24"/>
  <c r="J543" i="24"/>
  <c r="A541" i="24"/>
  <c r="A540" i="24"/>
  <c r="A539" i="24"/>
  <c r="A538" i="24"/>
  <c r="A537" i="24"/>
  <c r="A536" i="24"/>
  <c r="A535" i="24"/>
  <c r="A534" i="24"/>
  <c r="A533" i="24"/>
  <c r="A532" i="24"/>
  <c r="A531" i="24"/>
  <c r="A530" i="24"/>
  <c r="A529" i="24"/>
  <c r="A528" i="24"/>
  <c r="L525" i="24"/>
  <c r="I525" i="24"/>
  <c r="E511" i="24" s="1"/>
  <c r="M524" i="24"/>
  <c r="K524" i="24"/>
  <c r="J524" i="24"/>
  <c r="M523" i="24"/>
  <c r="K523" i="24"/>
  <c r="J523" i="24"/>
  <c r="M522" i="24"/>
  <c r="K522" i="24"/>
  <c r="J522" i="24"/>
  <c r="M521" i="24"/>
  <c r="K521" i="24"/>
  <c r="J521" i="24"/>
  <c r="M520" i="24"/>
  <c r="K520" i="24"/>
  <c r="J520" i="24"/>
  <c r="M519" i="24"/>
  <c r="K519" i="24"/>
  <c r="J519" i="24"/>
  <c r="M518" i="24"/>
  <c r="K518" i="24"/>
  <c r="J518" i="24"/>
  <c r="M517" i="24"/>
  <c r="K517" i="24"/>
  <c r="J517" i="24"/>
  <c r="M516" i="24"/>
  <c r="K516" i="24"/>
  <c r="J516" i="24"/>
  <c r="M515" i="24"/>
  <c r="K515" i="24"/>
  <c r="J515" i="24"/>
  <c r="M514" i="24"/>
  <c r="K514" i="24"/>
  <c r="J514" i="24"/>
  <c r="M513" i="24"/>
  <c r="K513" i="24"/>
  <c r="J513" i="24"/>
  <c r="M512" i="24"/>
  <c r="K512" i="24"/>
  <c r="J512" i="24"/>
  <c r="M511" i="24"/>
  <c r="K511" i="24"/>
  <c r="J511" i="24"/>
  <c r="A506" i="24"/>
  <c r="A505" i="24"/>
  <c r="A504" i="24"/>
  <c r="A503" i="24"/>
  <c r="L500" i="24"/>
  <c r="I500" i="24"/>
  <c r="E496" i="24" s="1"/>
  <c r="M499" i="24"/>
  <c r="K499" i="24"/>
  <c r="J499" i="24"/>
  <c r="M498" i="24"/>
  <c r="K498" i="24"/>
  <c r="J498" i="24"/>
  <c r="M497" i="24"/>
  <c r="K497" i="24"/>
  <c r="J497" i="24"/>
  <c r="M496" i="24"/>
  <c r="K496" i="24"/>
  <c r="J496" i="24"/>
  <c r="A494" i="24"/>
  <c r="A493" i="24"/>
  <c r="A492" i="24"/>
  <c r="A491" i="24"/>
  <c r="A490" i="24"/>
  <c r="A489" i="24"/>
  <c r="A488" i="24"/>
  <c r="A487" i="24"/>
  <c r="A486" i="24"/>
  <c r="A485" i="24"/>
  <c r="A484" i="24"/>
  <c r="A483" i="24"/>
  <c r="A482" i="24"/>
  <c r="L479" i="24"/>
  <c r="I479" i="24"/>
  <c r="M478" i="24"/>
  <c r="K478" i="24"/>
  <c r="J478" i="24"/>
  <c r="M477" i="24"/>
  <c r="K477" i="24"/>
  <c r="J477" i="24"/>
  <c r="M476" i="24"/>
  <c r="K476" i="24"/>
  <c r="J476" i="24"/>
  <c r="M475" i="24"/>
  <c r="K475" i="24"/>
  <c r="J475" i="24"/>
  <c r="M474" i="24"/>
  <c r="K474" i="24"/>
  <c r="J474" i="24"/>
  <c r="M473" i="24"/>
  <c r="K473" i="24"/>
  <c r="J473" i="24"/>
  <c r="M472" i="24"/>
  <c r="K472" i="24"/>
  <c r="J472" i="24"/>
  <c r="M471" i="24"/>
  <c r="K471" i="24"/>
  <c r="J471" i="24"/>
  <c r="M470" i="24"/>
  <c r="K470" i="24"/>
  <c r="J470" i="24"/>
  <c r="M469" i="24"/>
  <c r="K469" i="24"/>
  <c r="J469" i="24"/>
  <c r="M468" i="24"/>
  <c r="K468" i="24"/>
  <c r="J468" i="24"/>
  <c r="M467" i="24"/>
  <c r="K467" i="24"/>
  <c r="J467" i="24"/>
  <c r="M466" i="24"/>
  <c r="K466" i="24"/>
  <c r="J466" i="24"/>
  <c r="A461" i="24"/>
  <c r="A460" i="24"/>
  <c r="A459" i="24"/>
  <c r="A458" i="24"/>
  <c r="A457" i="24"/>
  <c r="L454" i="24"/>
  <c r="I454" i="24"/>
  <c r="E449" i="24" s="1"/>
  <c r="M453" i="24"/>
  <c r="K453" i="24"/>
  <c r="J453" i="24"/>
  <c r="M452" i="24"/>
  <c r="K452" i="24"/>
  <c r="J452" i="24"/>
  <c r="M451" i="24"/>
  <c r="K451" i="24"/>
  <c r="J451" i="24"/>
  <c r="M450" i="24"/>
  <c r="K450" i="24"/>
  <c r="J450" i="24"/>
  <c r="M449" i="24"/>
  <c r="K449" i="24"/>
  <c r="J449" i="24"/>
  <c r="A447" i="24"/>
  <c r="A446" i="24"/>
  <c r="A445" i="24"/>
  <c r="A444" i="24"/>
  <c r="A443" i="24"/>
  <c r="A442" i="24"/>
  <c r="A441" i="24"/>
  <c r="A440" i="24"/>
  <c r="A439" i="24"/>
  <c r="A438" i="24"/>
  <c r="A437" i="24"/>
  <c r="A436" i="24"/>
  <c r="A435" i="24"/>
  <c r="A434" i="24"/>
  <c r="A433" i="24"/>
  <c r="A432" i="24"/>
  <c r="A431" i="24"/>
  <c r="A430" i="24"/>
  <c r="A429" i="24"/>
  <c r="A428" i="24"/>
  <c r="A427" i="24"/>
  <c r="L424" i="24"/>
  <c r="I424" i="24"/>
  <c r="E403" i="24" s="1"/>
  <c r="M423" i="24"/>
  <c r="K423" i="24"/>
  <c r="J423" i="24"/>
  <c r="M422" i="24"/>
  <c r="K422" i="24"/>
  <c r="J422" i="24"/>
  <c r="M421" i="24"/>
  <c r="K421" i="24"/>
  <c r="J421" i="24"/>
  <c r="M420" i="24"/>
  <c r="K420" i="24"/>
  <c r="J420" i="24"/>
  <c r="M419" i="24"/>
  <c r="K419" i="24"/>
  <c r="J419" i="24"/>
  <c r="M418" i="24"/>
  <c r="K418" i="24"/>
  <c r="J418" i="24"/>
  <c r="M417" i="24"/>
  <c r="K417" i="24"/>
  <c r="J417" i="24"/>
  <c r="M416" i="24"/>
  <c r="K416" i="24"/>
  <c r="J416" i="24"/>
  <c r="M415" i="24"/>
  <c r="K415" i="24"/>
  <c r="J415" i="24"/>
  <c r="M414" i="24"/>
  <c r="K414" i="24"/>
  <c r="J414" i="24"/>
  <c r="M413" i="24"/>
  <c r="K413" i="24"/>
  <c r="J413" i="24"/>
  <c r="M412" i="24"/>
  <c r="K412" i="24"/>
  <c r="J412" i="24"/>
  <c r="M411" i="24"/>
  <c r="K411" i="24"/>
  <c r="J411" i="24"/>
  <c r="M410" i="24"/>
  <c r="K410" i="24"/>
  <c r="J410" i="24"/>
  <c r="M409" i="24"/>
  <c r="K409" i="24"/>
  <c r="J409" i="24"/>
  <c r="M408" i="24"/>
  <c r="K408" i="24"/>
  <c r="J408" i="24"/>
  <c r="M407" i="24"/>
  <c r="K407" i="24"/>
  <c r="J407" i="24"/>
  <c r="M406" i="24"/>
  <c r="K406" i="24"/>
  <c r="J406" i="24"/>
  <c r="M405" i="24"/>
  <c r="K405" i="24"/>
  <c r="J405" i="24"/>
  <c r="M404" i="24"/>
  <c r="K404" i="24"/>
  <c r="J404" i="24"/>
  <c r="M403" i="24"/>
  <c r="K403" i="24"/>
  <c r="J403" i="24"/>
  <c r="A401" i="24"/>
  <c r="A400" i="24"/>
  <c r="A399" i="24"/>
  <c r="A398" i="24"/>
  <c r="A397" i="24"/>
  <c r="A396" i="24"/>
  <c r="A395" i="24"/>
  <c r="A394" i="24"/>
  <c r="A393" i="24"/>
  <c r="A392" i="24"/>
  <c r="A391" i="24"/>
  <c r="A390" i="24"/>
  <c r="A389" i="24"/>
  <c r="A388" i="24"/>
  <c r="A387" i="24"/>
  <c r="A386" i="24"/>
  <c r="A385" i="24"/>
  <c r="L382" i="24"/>
  <c r="I382" i="24"/>
  <c r="M381" i="24"/>
  <c r="K381" i="24"/>
  <c r="J381" i="24"/>
  <c r="M380" i="24"/>
  <c r="K380" i="24"/>
  <c r="J380" i="24"/>
  <c r="M379" i="24"/>
  <c r="K379" i="24"/>
  <c r="J379" i="24"/>
  <c r="M378" i="24"/>
  <c r="K378" i="24"/>
  <c r="J378" i="24"/>
  <c r="M377" i="24"/>
  <c r="K377" i="24"/>
  <c r="J377" i="24"/>
  <c r="M376" i="24"/>
  <c r="K376" i="24"/>
  <c r="J376" i="24"/>
  <c r="M375" i="24"/>
  <c r="K375" i="24"/>
  <c r="J375" i="24"/>
  <c r="M374" i="24"/>
  <c r="K374" i="24"/>
  <c r="J374" i="24"/>
  <c r="M373" i="24"/>
  <c r="K373" i="24"/>
  <c r="J373" i="24"/>
  <c r="M372" i="24"/>
  <c r="K372" i="24"/>
  <c r="J372" i="24"/>
  <c r="M371" i="24"/>
  <c r="K371" i="24"/>
  <c r="J371" i="24"/>
  <c r="M370" i="24"/>
  <c r="K370" i="24"/>
  <c r="J370" i="24"/>
  <c r="M369" i="24"/>
  <c r="K369" i="24"/>
  <c r="J369" i="24"/>
  <c r="M368" i="24"/>
  <c r="K368" i="24"/>
  <c r="J368" i="24"/>
  <c r="M367" i="24"/>
  <c r="K367" i="24"/>
  <c r="J367" i="24"/>
  <c r="M366" i="24"/>
  <c r="K366" i="24"/>
  <c r="J366" i="24"/>
  <c r="M365" i="24"/>
  <c r="K365" i="24"/>
  <c r="J365" i="24"/>
  <c r="A363" i="24"/>
  <c r="A362" i="24"/>
  <c r="A361" i="24"/>
  <c r="A360" i="24"/>
  <c r="A359" i="24"/>
  <c r="A358" i="24"/>
  <c r="A357" i="24"/>
  <c r="L354" i="24"/>
  <c r="I354" i="24"/>
  <c r="E347" i="24" s="1"/>
  <c r="M353" i="24"/>
  <c r="K353" i="24"/>
  <c r="J353" i="24"/>
  <c r="M352" i="24"/>
  <c r="K352" i="24"/>
  <c r="J352" i="24"/>
  <c r="M351" i="24"/>
  <c r="K351" i="24"/>
  <c r="J351" i="24"/>
  <c r="M350" i="24"/>
  <c r="K350" i="24"/>
  <c r="J350" i="24"/>
  <c r="M349" i="24"/>
  <c r="K349" i="24"/>
  <c r="J349" i="24"/>
  <c r="M348" i="24"/>
  <c r="K348" i="24"/>
  <c r="J348" i="24"/>
  <c r="M347" i="24"/>
  <c r="K347" i="24"/>
  <c r="J347" i="24"/>
  <c r="E104" i="24"/>
  <c r="B104" i="24"/>
  <c r="A104" i="24"/>
  <c r="E103" i="24"/>
  <c r="B103" i="24"/>
  <c r="A103" i="24"/>
  <c r="E102" i="24"/>
  <c r="B102" i="24"/>
  <c r="A102" i="24"/>
  <c r="E101" i="24"/>
  <c r="B101" i="24"/>
  <c r="A101" i="24"/>
  <c r="E100" i="24"/>
  <c r="B100" i="24"/>
  <c r="A100" i="24"/>
  <c r="E99" i="24"/>
  <c r="B99" i="24"/>
  <c r="A99" i="24"/>
  <c r="E98" i="24"/>
  <c r="B98" i="24"/>
  <c r="A98" i="24"/>
  <c r="E97" i="24"/>
  <c r="B97" i="24"/>
  <c r="A97" i="24"/>
  <c r="E96" i="24"/>
  <c r="B96" i="24"/>
  <c r="A96" i="24"/>
  <c r="E95" i="24"/>
  <c r="B95" i="24"/>
  <c r="A95" i="24"/>
  <c r="E94" i="24"/>
  <c r="B94" i="24"/>
  <c r="A94" i="24"/>
  <c r="E90" i="24"/>
  <c r="B90" i="24"/>
  <c r="A90" i="24"/>
  <c r="E89" i="24"/>
  <c r="B89" i="24"/>
  <c r="A89" i="24"/>
  <c r="E88" i="24"/>
  <c r="B88" i="24"/>
  <c r="A88" i="24"/>
  <c r="E87" i="24"/>
  <c r="B87" i="24"/>
  <c r="A87" i="24"/>
  <c r="E86" i="24"/>
  <c r="B86" i="24"/>
  <c r="A86" i="24"/>
  <c r="E85" i="24"/>
  <c r="B85" i="24"/>
  <c r="A85" i="24"/>
  <c r="E84" i="24"/>
  <c r="B84" i="24"/>
  <c r="A84" i="24"/>
  <c r="E83" i="24"/>
  <c r="B83" i="24"/>
  <c r="A83" i="24"/>
  <c r="E82" i="24"/>
  <c r="B82" i="24"/>
  <c r="A82" i="24"/>
  <c r="E81" i="24"/>
  <c r="B81" i="24"/>
  <c r="A81" i="24"/>
  <c r="E80" i="24"/>
  <c r="B80" i="24"/>
  <c r="A80" i="24"/>
  <c r="E76" i="24"/>
  <c r="B76" i="24"/>
  <c r="A76" i="24"/>
  <c r="E75" i="24"/>
  <c r="B75" i="24"/>
  <c r="A75" i="24"/>
  <c r="E74" i="24"/>
  <c r="B74" i="24"/>
  <c r="A74" i="24"/>
  <c r="E73" i="24"/>
  <c r="B73" i="24"/>
  <c r="A73" i="24"/>
  <c r="E72" i="24"/>
  <c r="B72" i="24"/>
  <c r="A72" i="24"/>
  <c r="E71" i="24"/>
  <c r="B71" i="24"/>
  <c r="A71" i="24"/>
  <c r="E70" i="24"/>
  <c r="B70" i="24"/>
  <c r="A70" i="24"/>
  <c r="E69" i="24"/>
  <c r="B69" i="24"/>
  <c r="A69" i="24"/>
  <c r="E68" i="24"/>
  <c r="B68" i="24"/>
  <c r="A68" i="24"/>
  <c r="E67" i="24"/>
  <c r="B67" i="24"/>
  <c r="A67" i="24"/>
  <c r="E66" i="24"/>
  <c r="B66" i="24"/>
  <c r="A66" i="24"/>
  <c r="K500" i="24" l="1"/>
  <c r="J809" i="24"/>
  <c r="K1069" i="24"/>
  <c r="J613" i="24"/>
  <c r="K1109" i="24"/>
  <c r="K424" i="24"/>
  <c r="K600" i="24"/>
  <c r="K1088" i="24"/>
  <c r="K479" i="24"/>
  <c r="K565" i="24"/>
  <c r="M729" i="24"/>
  <c r="M881" i="24"/>
  <c r="M933" i="24"/>
  <c r="M15" i="24" s="1"/>
  <c r="M613" i="24"/>
  <c r="J623" i="24"/>
  <c r="J565" i="24"/>
  <c r="K354" i="24"/>
  <c r="J684" i="24"/>
  <c r="M839" i="24"/>
  <c r="J881" i="24"/>
  <c r="K1192" i="24"/>
  <c r="K613" i="24"/>
  <c r="K1144" i="24"/>
  <c r="I576" i="24"/>
  <c r="J11" i="24" s="1"/>
  <c r="H83" i="24" s="1"/>
  <c r="M576" i="24"/>
  <c r="M11" i="24" s="1"/>
  <c r="M698" i="24"/>
  <c r="M809" i="24"/>
  <c r="J1192" i="24"/>
  <c r="K926" i="24"/>
  <c r="J454" i="24"/>
  <c r="K744" i="24"/>
  <c r="J795" i="24"/>
  <c r="K1122" i="24"/>
  <c r="M454" i="24"/>
  <c r="M463" i="24"/>
  <c r="M9" i="24" s="1"/>
  <c r="J744" i="24"/>
  <c r="K959" i="24"/>
  <c r="J1069" i="24"/>
  <c r="J1088" i="24"/>
  <c r="M382" i="24"/>
  <c r="J698" i="24"/>
  <c r="J729" i="24"/>
  <c r="K912" i="24"/>
  <c r="M979" i="24"/>
  <c r="J1144" i="24"/>
  <c r="M565" i="24"/>
  <c r="K777" i="24"/>
  <c r="I818" i="24"/>
  <c r="J14" i="24" s="1"/>
  <c r="H72" i="24" s="1"/>
  <c r="M744" i="24"/>
  <c r="M912" i="24"/>
  <c r="M1069" i="24"/>
  <c r="J1122" i="24"/>
  <c r="M1169" i="24"/>
  <c r="M1144" i="24"/>
  <c r="M1128" i="24"/>
  <c r="M18" i="24" s="1"/>
  <c r="J1169" i="24"/>
  <c r="J479" i="24"/>
  <c r="J548" i="24"/>
  <c r="K881" i="24"/>
  <c r="M354" i="24"/>
  <c r="K454" i="24"/>
  <c r="J354" i="24"/>
  <c r="M479" i="24"/>
  <c r="M548" i="24"/>
  <c r="J600" i="24"/>
  <c r="J912" i="24"/>
  <c r="J1046" i="24"/>
  <c r="M713" i="24"/>
  <c r="K839" i="24"/>
  <c r="M1026" i="24"/>
  <c r="M16" i="24" s="1"/>
  <c r="J1109" i="24"/>
  <c r="M1122" i="24"/>
  <c r="M344" i="24"/>
  <c r="M8" i="24" s="1"/>
  <c r="K713" i="24"/>
  <c r="M795" i="24"/>
  <c r="E579" i="24"/>
  <c r="M943" i="24"/>
  <c r="M1088" i="24"/>
  <c r="M1192" i="24"/>
  <c r="J382" i="24"/>
  <c r="K729" i="24"/>
  <c r="M667" i="24"/>
  <c r="M926" i="24"/>
  <c r="J979" i="24"/>
  <c r="K548" i="24"/>
  <c r="M600" i="24"/>
  <c r="J667" i="24"/>
  <c r="J525" i="24"/>
  <c r="J646" i="24"/>
  <c r="J584" i="24"/>
  <c r="M758" i="24"/>
  <c r="E821" i="24"/>
  <c r="J943" i="24"/>
  <c r="J1008" i="24"/>
  <c r="M1075" i="24"/>
  <c r="M17" i="24" s="1"/>
  <c r="K646" i="24"/>
  <c r="K795" i="24"/>
  <c r="M1046" i="24"/>
  <c r="M630" i="24"/>
  <c r="M12" i="24" s="1"/>
  <c r="M1109" i="24"/>
  <c r="M500" i="24"/>
  <c r="J424" i="24"/>
  <c r="K698" i="24"/>
  <c r="M508" i="24"/>
  <c r="M10" i="24" s="1"/>
  <c r="I508" i="24"/>
  <c r="J10" i="24" s="1"/>
  <c r="I1075" i="24"/>
  <c r="J17" i="24" s="1"/>
  <c r="E1102" i="24"/>
  <c r="J758" i="24"/>
  <c r="J777" i="24"/>
  <c r="E593" i="24"/>
  <c r="J713" i="24"/>
  <c r="M777" i="24"/>
  <c r="M818" i="24"/>
  <c r="M14" i="24" s="1"/>
  <c r="E1161" i="24"/>
  <c r="I1128" i="24"/>
  <c r="J18" i="24" s="1"/>
  <c r="K1169" i="24"/>
  <c r="I463" i="24"/>
  <c r="J9" i="24" s="1"/>
  <c r="E466" i="24"/>
  <c r="K684" i="24"/>
  <c r="E677" i="24"/>
  <c r="M424" i="24"/>
  <c r="K525" i="24"/>
  <c r="K1008" i="24"/>
  <c r="M646" i="24"/>
  <c r="M684" i="24"/>
  <c r="K979" i="24"/>
  <c r="E968" i="24"/>
  <c r="E365" i="24"/>
  <c r="I344" i="24"/>
  <c r="J8" i="24" s="1"/>
  <c r="M737" i="24"/>
  <c r="M13" i="24" s="1"/>
  <c r="K758" i="24"/>
  <c r="E752" i="24"/>
  <c r="I737" i="24"/>
  <c r="J13" i="24" s="1"/>
  <c r="J926" i="24"/>
  <c r="J959" i="24"/>
  <c r="E1029" i="24"/>
  <c r="K1046" i="24"/>
  <c r="I1026" i="24"/>
  <c r="J16" i="24" s="1"/>
  <c r="J500" i="24"/>
  <c r="M623" i="24"/>
  <c r="I630" i="24"/>
  <c r="J12" i="24" s="1"/>
  <c r="J839" i="24"/>
  <c r="K943" i="24"/>
  <c r="E936" i="24"/>
  <c r="K382" i="24"/>
  <c r="M525" i="24"/>
  <c r="M584" i="24"/>
  <c r="E804" i="24"/>
  <c r="K809" i="24"/>
  <c r="I933" i="24"/>
  <c r="J15" i="24" s="1"/>
  <c r="M959" i="24"/>
  <c r="M1008" i="24"/>
  <c r="K623" i="24"/>
  <c r="K584" i="24"/>
  <c r="K667" i="24"/>
  <c r="L11" i="24" l="1"/>
  <c r="D11" i="24" s="1"/>
  <c r="H69" i="24"/>
  <c r="H97" i="24"/>
  <c r="L14" i="24"/>
  <c r="D14" i="24" s="1"/>
  <c r="H100" i="24"/>
  <c r="L17" i="24"/>
  <c r="C17" i="24" s="1"/>
  <c r="H86" i="24"/>
  <c r="L12" i="24"/>
  <c r="B12" i="24" s="1"/>
  <c r="L13" i="24"/>
  <c r="B13" i="24" s="1"/>
  <c r="L10" i="24"/>
  <c r="D10" i="24" s="1"/>
  <c r="H70" i="24"/>
  <c r="H84" i="24"/>
  <c r="H98" i="24"/>
  <c r="H81" i="24"/>
  <c r="H95" i="24"/>
  <c r="H67" i="24"/>
  <c r="H74" i="24"/>
  <c r="H88" i="24"/>
  <c r="H102" i="24"/>
  <c r="L16" i="24"/>
  <c r="H76" i="24"/>
  <c r="H90" i="24"/>
  <c r="H104" i="24"/>
  <c r="L18" i="24"/>
  <c r="L9" i="24"/>
  <c r="H101" i="24"/>
  <c r="H73" i="24"/>
  <c r="H87" i="24"/>
  <c r="H66" i="24"/>
  <c r="H80" i="24"/>
  <c r="H94" i="24"/>
  <c r="I19" i="24"/>
  <c r="I20" i="24" s="1"/>
  <c r="L8" i="24"/>
  <c r="L15" i="24"/>
  <c r="H89" i="24"/>
  <c r="H103" i="24"/>
  <c r="H75" i="24"/>
  <c r="H71" i="24"/>
  <c r="H85" i="24"/>
  <c r="H99" i="24"/>
  <c r="H68" i="24"/>
  <c r="H82" i="24"/>
  <c r="H96" i="24"/>
  <c r="I21" i="24"/>
  <c r="B11" i="24" l="1"/>
  <c r="C11" i="24"/>
  <c r="C14" i="24"/>
  <c r="D17" i="24"/>
  <c r="B14" i="24"/>
  <c r="B17" i="24"/>
  <c r="C13" i="24"/>
  <c r="D13" i="24"/>
  <c r="C12" i="24"/>
  <c r="B10" i="24"/>
  <c r="D12" i="24"/>
  <c r="C10" i="24"/>
  <c r="D8" i="24"/>
  <c r="C8" i="24"/>
  <c r="B8" i="24"/>
  <c r="B9" i="24"/>
  <c r="D9" i="24"/>
  <c r="C9" i="24"/>
  <c r="D18" i="24"/>
  <c r="C18" i="24"/>
  <c r="B18" i="24"/>
  <c r="I22" i="24"/>
  <c r="B15" i="24"/>
  <c r="D15" i="24"/>
  <c r="C15" i="24"/>
  <c r="C16" i="24"/>
  <c r="B16" i="24"/>
  <c r="D16" i="24"/>
  <c r="I23" i="24" l="1"/>
</calcChain>
</file>

<file path=xl/sharedStrings.xml><?xml version="1.0" encoding="utf-8"?>
<sst xmlns="http://schemas.openxmlformats.org/spreadsheetml/2006/main" count="1505" uniqueCount="1036">
  <si>
    <t>1.1.1</t>
  </si>
  <si>
    <t>1.2.1</t>
  </si>
  <si>
    <t>1.2.2</t>
  </si>
  <si>
    <t>1.3.1</t>
  </si>
  <si>
    <t>1.4.1</t>
  </si>
  <si>
    <t>2.1.1</t>
  </si>
  <si>
    <t>2.2.2</t>
  </si>
  <si>
    <t>2.2.1</t>
  </si>
  <si>
    <t>3.1.1</t>
  </si>
  <si>
    <t>3.2.1</t>
  </si>
  <si>
    <t>3.2.2</t>
  </si>
  <si>
    <t>5.1.1</t>
  </si>
  <si>
    <t>5.2.1</t>
  </si>
  <si>
    <t>5.3.1</t>
  </si>
  <si>
    <t>5.4.1</t>
  </si>
  <si>
    <t>5.6.1</t>
  </si>
  <si>
    <t>5.6.2</t>
  </si>
  <si>
    <t>5.6.3</t>
  </si>
  <si>
    <t>5.7.1</t>
  </si>
  <si>
    <t>5.7.2</t>
  </si>
  <si>
    <t>6.1.1</t>
  </si>
  <si>
    <t>6.1.2</t>
  </si>
  <si>
    <t>6.2.1</t>
  </si>
  <si>
    <t>6.3.1</t>
  </si>
  <si>
    <t>7.1.1</t>
  </si>
  <si>
    <t>7.1.2</t>
  </si>
  <si>
    <t>7.2.1</t>
  </si>
  <si>
    <t>7.3.1</t>
  </si>
  <si>
    <t>7.3.2</t>
  </si>
  <si>
    <t>7.4.1</t>
  </si>
  <si>
    <t>8.1.1</t>
  </si>
  <si>
    <t>8.1.2</t>
  </si>
  <si>
    <t>8.2.1</t>
  </si>
  <si>
    <t>8.3.1</t>
  </si>
  <si>
    <t>8.3.2</t>
  </si>
  <si>
    <t>8.4.1</t>
  </si>
  <si>
    <t>نمرۀ مجموعی معیار نهم:</t>
  </si>
  <si>
    <t>9.1.1</t>
  </si>
  <si>
    <t>9.1.2</t>
  </si>
  <si>
    <t>9.2.1</t>
  </si>
  <si>
    <t>4.1.1</t>
  </si>
  <si>
    <t>4.2.1</t>
  </si>
  <si>
    <t>4.3.1</t>
  </si>
  <si>
    <t>4.4.1</t>
  </si>
  <si>
    <t>10.1.1</t>
  </si>
  <si>
    <t>10.1.2</t>
  </si>
  <si>
    <t>10.2.1</t>
  </si>
  <si>
    <t>10.3.1</t>
  </si>
  <si>
    <t>11.2.1</t>
  </si>
  <si>
    <t>11.3.1</t>
  </si>
  <si>
    <t>1.1.2</t>
  </si>
  <si>
    <t>1.1.3</t>
  </si>
  <si>
    <t>شاخص</t>
  </si>
  <si>
    <t>1.2.3</t>
  </si>
  <si>
    <t>1.2.4</t>
  </si>
  <si>
    <t>1.2.5</t>
  </si>
  <si>
    <t>1.3.2</t>
  </si>
  <si>
    <t>1.3.3</t>
  </si>
  <si>
    <t>1.4.2</t>
  </si>
  <si>
    <t>3.1.2</t>
  </si>
  <si>
    <t>5.1.3</t>
  </si>
  <si>
    <t>6.3.2</t>
  </si>
  <si>
    <t>1.4.3</t>
  </si>
  <si>
    <t>2.1.2</t>
  </si>
  <si>
    <t>3.1.3</t>
  </si>
  <si>
    <t>4.1.2</t>
  </si>
  <si>
    <t>5.1.2</t>
  </si>
  <si>
    <t>9.1.3</t>
  </si>
  <si>
    <t>9.1.4</t>
  </si>
  <si>
    <t>سند</t>
  </si>
  <si>
    <t>2.1.3</t>
  </si>
  <si>
    <t>4.4.2</t>
  </si>
  <si>
    <t>4.3.2</t>
  </si>
  <si>
    <t>7.1.3</t>
  </si>
  <si>
    <t>ترلاسه کړې نمرې</t>
  </si>
  <si>
    <t xml:space="preserve">د لوړو زده کړو وزارت </t>
  </si>
  <si>
    <t>د تضمین کیفیت او اعتبار ورکولو ریاست</t>
  </si>
  <si>
    <t>فرعي معیار</t>
  </si>
  <si>
    <t>شاخص نمره</t>
  </si>
  <si>
    <t>د لومړي معیار ټولې نمرې:</t>
  </si>
  <si>
    <t>مرحله</t>
  </si>
  <si>
    <t>1.1.4</t>
  </si>
  <si>
    <t>1.1.5</t>
  </si>
  <si>
    <t xml:space="preserve">مجموعي ارزښت </t>
  </si>
  <si>
    <t>1.2.6</t>
  </si>
  <si>
    <t>1.3.4</t>
  </si>
  <si>
    <t>1.3.5</t>
  </si>
  <si>
    <t>1.3.6</t>
  </si>
  <si>
    <t>1.3.7</t>
  </si>
  <si>
    <t>1.3.8</t>
  </si>
  <si>
    <t>1.3.9</t>
  </si>
  <si>
    <t>1.4</t>
  </si>
  <si>
    <t>5.1.4</t>
  </si>
  <si>
    <t>5.1.5</t>
  </si>
  <si>
    <t>5.1.6</t>
  </si>
  <si>
    <t>5.1.7</t>
  </si>
  <si>
    <t>5.2.3</t>
  </si>
  <si>
    <t>5.2.4</t>
  </si>
  <si>
    <t>5.4.2</t>
  </si>
  <si>
    <t>5.6.4</t>
  </si>
  <si>
    <t>6.2.2</t>
  </si>
  <si>
    <t>6.2.4</t>
  </si>
  <si>
    <t>6.3.3</t>
  </si>
  <si>
    <t>6.4.1</t>
  </si>
  <si>
    <t>6.4.2</t>
  </si>
  <si>
    <t>6.4.3</t>
  </si>
  <si>
    <t>6.5.2</t>
  </si>
  <si>
    <t>7.1.4</t>
  </si>
  <si>
    <t>7.1.6</t>
  </si>
  <si>
    <t>7.2.2</t>
  </si>
  <si>
    <t>7.2.4</t>
  </si>
  <si>
    <t>7.2.5</t>
  </si>
  <si>
    <t>7.2.6</t>
  </si>
  <si>
    <t>7.3.3</t>
  </si>
  <si>
    <t>7.4.2</t>
  </si>
  <si>
    <t>8.2.2</t>
  </si>
  <si>
    <t>8.3.3</t>
  </si>
  <si>
    <t>8.3.4</t>
  </si>
  <si>
    <t>8.3.5</t>
  </si>
  <si>
    <t>8.4.2</t>
  </si>
  <si>
    <t>8.4.3</t>
  </si>
  <si>
    <t>8.4.4</t>
  </si>
  <si>
    <t>9.1.5</t>
  </si>
  <si>
    <t>9.1.6</t>
  </si>
  <si>
    <t>10.2.2</t>
  </si>
  <si>
    <t>11.1.1</t>
  </si>
  <si>
    <t>11.1.2</t>
  </si>
  <si>
    <t>11.1.3</t>
  </si>
  <si>
    <t>11.1.4</t>
  </si>
  <si>
    <t>11.1.5</t>
  </si>
  <si>
    <t>11.1.6</t>
  </si>
  <si>
    <t>11.2.2</t>
  </si>
  <si>
    <t>11.2.3</t>
  </si>
  <si>
    <t>11.2.4</t>
  </si>
  <si>
    <t>سلنه</t>
  </si>
  <si>
    <t>د اړینو اسنادو او شواهدو ځانګړتیاوې</t>
  </si>
  <si>
    <t>د اسنادو ارزښت</t>
  </si>
  <si>
    <t>ارزښت په سلنې</t>
  </si>
  <si>
    <t>د لومړیتوب کچه</t>
  </si>
  <si>
    <t xml:space="preserve"> دنمرو شرح او د مسلکي بیاکتونکي هئیت وړاندېزونه </t>
  </si>
  <si>
    <t>مجموعي ارزښت</t>
  </si>
  <si>
    <t>د دویم معیار ټولې نمرې:</t>
  </si>
  <si>
    <t>2.1.4</t>
  </si>
  <si>
    <t>2.1.5</t>
  </si>
  <si>
    <t>2.1.6</t>
  </si>
  <si>
    <t>. د دعوت او ارشاد آمریت د کلني کاري پلان تطبیقي راپور شتون</t>
  </si>
  <si>
    <t>استادانو، اداري کارکوونکو او محصلینو لپاره د امیرالمؤمنین (حفظه الله تعالی) د احکامو او فرامینو په هکله د پوهاوي برنامو د تدویر اسناد او شواهد (اجنډا، د ګډونوالو حاضري او ارائیه شوې موضوع)</t>
  </si>
  <si>
    <t>د درېیم معیار ټولې نمرې:</t>
  </si>
  <si>
    <t>3.1.4</t>
  </si>
  <si>
    <t>3.1.5</t>
  </si>
  <si>
    <t>3.1.6</t>
  </si>
  <si>
    <t>ټول اداري کارکوونکي له خپلو دندو خبر دي او د خپلو اداري دندو د ترسره کولو وړتیا لري.</t>
  </si>
  <si>
    <t>د مالي مدیریت او محاسبې سیستمونه له اړینو قابلیتونو سره جوړ شوي او په عملي ډول ترې ګټه اخېستل کېږي.</t>
  </si>
  <si>
    <t>د مالي مدیریت او محاسبې سیستم شتون.</t>
  </si>
  <si>
    <t xml:space="preserve"> د مالي مدیریت او محاسبې له سیستم څخه د مسؤلانه مدیریت او د ټولو مالي سرچینو د مناسب کنټرول لپاره د عملي ګټې اخېستنې اسناد او شواهد.</t>
  </si>
  <si>
    <t>6.3.4</t>
  </si>
  <si>
    <t>8.1.3</t>
  </si>
  <si>
    <t>د علمي څېړنو معاونیت یا آمریت شتون.</t>
  </si>
  <si>
    <t xml:space="preserve">د څېړنو په برخه کې د څېړونکو او محصلانو د تشویق او ملاتړ شواهد. </t>
  </si>
  <si>
    <t xml:space="preserve"> د هرې برنامي لپاره د استخدام شویو علمي کادر غړو شمیر د محصلانو سره د اړیکو ساتلو لپاره، زده کړو څخه د نظارت لپاره، کنترول، اداره او مدیریت لپاره بسنه کوي. </t>
  </si>
  <si>
    <t>د ظرفیت لوړونې په موخه د مسلکي پرمختګ پلان په اساس علمي کادر غړو ته د دایر شویو روزنېزو برنامو شواهد.</t>
  </si>
  <si>
    <t>د ازموینو کمېټه</t>
  </si>
  <si>
    <t>د کارموندنې مرکز له لوري په دایرو شویو برنامو کې د محصلینو د ګډون شواهد.</t>
  </si>
  <si>
    <t xml:space="preserve">د علمي کادر غړو او محصلینو د ملاتړ لپاره کتابتوني سرچېنې شتون لري </t>
  </si>
  <si>
    <t>کتابتوني او معلوماتي اسانتیاوو څخه د استفادې په موخه د کتابتون دروازه د کافي وخت لپاره خلاصه وي او استادانو، کارکوونکو او محصلینو ته د لاسرسي وړ وي</t>
  </si>
  <si>
    <t>د معلوماتي ټکنالوژۍ د آمریت د آمر او کارکوونکو د تقرر اسناد او شواهد، چې باید مسلکي اشخاص وي (د تحصیل درجه، د فراغت کال، کاري تجربه، د دندې لایحې او عملیاتي پلان څخه خبرتیا، او مسلکي روزنه)</t>
  </si>
  <si>
    <t>د پنځم معیار مجموعي نمرې :</t>
  </si>
  <si>
    <t>دشپږم اصلي معیار مجموعي نمرې:</t>
  </si>
  <si>
    <t>د اووم اصلي معیار مجموعي نمرې:</t>
  </si>
  <si>
    <t>د اتم معیار مجموعي نمرې:</t>
  </si>
  <si>
    <t>د یوولسم معیار مجموعي نمرې :</t>
  </si>
  <si>
    <t>د لسم معیار مجموع نمرې:</t>
  </si>
  <si>
    <t>6.2.3</t>
  </si>
  <si>
    <t>6.5.1</t>
  </si>
  <si>
    <t>7.1.5</t>
  </si>
  <si>
    <t>7.2.3</t>
  </si>
  <si>
    <t>8.4.5</t>
  </si>
  <si>
    <t>8.4.6</t>
  </si>
  <si>
    <t xml:space="preserve"> د تخصصي مسایلو اړوند د ټولنې د پوهاوي د کچې په لوړولو کې د علمي کادر غړو او محصلینو ونډه اخېستنه</t>
  </si>
  <si>
    <t>پوهنتون ټولې ترلاسه کړې نمرې</t>
  </si>
  <si>
    <t xml:space="preserve">د پوهنتون په کچه د ستراتیژیک پلان جوړونې او څارنې لپاره لازم جوړښت شتون لري. </t>
  </si>
  <si>
    <t xml:space="preserve">د پوهنتون په کچه د فرهنګي چارو کمېټې شتون </t>
  </si>
  <si>
    <t xml:space="preserve">د پوهنتون د رئیس او مرستیالانو د کړنو ارزونه ترسره کیږي. </t>
  </si>
  <si>
    <t xml:space="preserve">د پوهنتون د علمي مرستیال لخوا د پوهنځیو رئیس صاحبانو د کلنۍ ارزونې اسناد او شواهد </t>
  </si>
  <si>
    <t xml:space="preserve">د پوهنتون د پوهنځیو رئیس صاحبانو لخوا د اړوندو آمرینو د کلنۍ ارزونې شواهد. </t>
  </si>
  <si>
    <t xml:space="preserve">د پوهنتون د کارکوونکو له حاضرۍ څخه د څارنې شواهد </t>
  </si>
  <si>
    <t>پوهنتون دا ثابتوي چې په کافي اندازه مالي سرچینې لري.</t>
  </si>
  <si>
    <t xml:space="preserve">د پوهنتون په کچه رقابتي مسلکي سیالۍ په لاره اچول شوي دي. </t>
  </si>
  <si>
    <t>پوهنتون د کیفیت د لوړاوي او د اعتبار ترلاسه کولو پروسې د رهبري او مدیریت لپاره اړین امکانات او سرچېنې چمتو کړي دي</t>
  </si>
  <si>
    <t xml:space="preserve"> پوهنتون په کافي اندازه تسهیلات او اسانتیاوې لري چې د تدریس او زده کړې لپاره مناسب وي</t>
  </si>
  <si>
    <t>پوهنتون له خپلو اسانتیاوو څخه ساتنه او مراقبت کوي</t>
  </si>
  <si>
    <t>د پوهنتون په کچه د معلوماتي ټکنالوژۍ د اسانتیاوو د نوي کولو او پراختیا لپاره د اړینې بودیجې شتون او د هغې د لګښت شواهد</t>
  </si>
  <si>
    <t xml:space="preserve">پوهنتون د خپلو علمي برنامو د ملاتړ لپاره اړین کمپیوټر لیبونه جوړ کړي دي </t>
  </si>
  <si>
    <t>پوهنتون د معلوماتي تکنالوژۍ اسانتیاوو د مؤثر مدیریت ساتنې او مراقبت لپاره مناسب تشکېلاتي جوړښت رامنځته کړی دی</t>
  </si>
  <si>
    <t xml:space="preserve">د پوهنتون د رئیس لخوا د پوهنتون د مرستیالانو کلنۍ ارزونې اسناد او شواهد </t>
  </si>
  <si>
    <t xml:space="preserve">د پوهنځیو لرلید او رسالت معیاري دي. </t>
  </si>
  <si>
    <t xml:space="preserve"> د نمرو شرح او د مسلکي بیاکتونکي هئیت وړاندېزونه </t>
  </si>
  <si>
    <t>د څانګو کلني پلانونه د اړونده پوهنځيو د ستراتیژیک پلان پر اساس، د یو کال لپاره جوړ شوي دي.</t>
  </si>
  <si>
    <t>د تېر کال د پلان راپور کې شامل نظریات او وړاندیزونه د ستراتیژیک پلان فرعي کمېټې لخوا په نوي کلني پلان کې په پام کې نیول شوي او د تېر کال پاتې فعالیتونه په نوي پلان کې شامل شوي دي.</t>
  </si>
  <si>
    <t>د پوهنتون ستراتیژیک پلان محتوا له استادانو، کارکوونکو، محصلینو او اړوندو نورو برخو سره شریکه شوې او هغوی ته لازم پوهاوی ورکړل شوی دی.</t>
  </si>
  <si>
    <t>د پوهنځیو د تایید شويو ستراتیژیک پلانونو لنډیزونه، د پوهنتون/پوهنځيو په وېب‌پاڼو کې خپاره شوي دي.</t>
  </si>
  <si>
    <t>د څانګو لرلید او رسالت نشر شوی دی.</t>
  </si>
  <si>
    <t xml:space="preserve"> د دعوت او ارشاد آمر د تایید شوې دندو لایحې شتون</t>
  </si>
  <si>
    <t>د دعوت او ارشاد آمریت د دندو لایحې سره سم د تایید شوي کلني کاري پلان شتون</t>
  </si>
  <si>
    <t>د پوهنتون د ټولو اداري کارکوونکو د دندو تأیید شویو لایحو شتون، چې د هغوی د دندې له عنوان سره سمې ترتیب شوې دي.</t>
  </si>
  <si>
    <t>د پوهنتون، پوهنځيو او څانګو د فعالیت جواز شتون .</t>
  </si>
  <si>
    <t xml:space="preserve">پوهنتون څېړنېز فعالیتونه مدیریت کوي. </t>
  </si>
  <si>
    <t xml:space="preserve">د پوهنتون په کچه د څېړنو لپاره د بودیجې د تخصیص اسناد شتون لري. </t>
  </si>
  <si>
    <t>د پوهنتون واحدونو ته د مربوطه تشکیل د لیږلو اسناد او شواهد.</t>
  </si>
  <si>
    <t xml:space="preserve">پوهنتون خپل محصلین د کار زده کړي لپاره معرفي کړي دي. </t>
  </si>
  <si>
    <t xml:space="preserve">په پوهنتون کې د کار موندنې یو مرکز موجود دی چې د فارغ‌ التحصیلانو د استخدام لپاره د زمینې برابرولو او د محصلانو د کاري ظرفیت د لوړولو په موخه، د علمي پروګرام له مخې عملاً فعالیتونه ترسره کړي دي. </t>
  </si>
  <si>
    <t>د پوهنتون په کچه د جدیدالشمول محصلینو لپاره د معرفت غونډې داېرول.</t>
  </si>
  <si>
    <t>پوهنځي د علمي څېړنو فرعي کمېټې لري</t>
  </si>
  <si>
    <t>د ارایه شویو پروپوزلونو په اساس د پرمختللو څېړنو او څيړنېزو پروژو د مالي منابع/بدیل ترلاسه کولو شواهد.</t>
  </si>
  <si>
    <t>د علمي څېړنو لپاره د پوهنتون ځانګړې شوې بودیجې د مصرف شواهد.</t>
  </si>
  <si>
    <t>د پوهنتون په کچه د څېړنو برخه د علمي کادر غړو د ظرفیت لوړونې پلان د تطبیق شواهد.</t>
  </si>
  <si>
    <t>د څانګې آمر او دوه تنو مجربو استادانو له لورې د استادانو د ارزونې فورمو او پایلو تحلیل شتون او شواهد.</t>
  </si>
  <si>
    <t xml:space="preserve">د فراغت جدول په اساس په شرایطو برابر افرادو ته د ډیپلوم او ټرانسکریپټ د وېش اسناد او شواهد. </t>
  </si>
  <si>
    <t>د علمي برنامي په کچه د علمي مسلکي رقابتي سیالۍ څخه لاسته راغلې پایله .</t>
  </si>
  <si>
    <t>پوهنتون د محصلانو د فردي اړتیاوو د ملاتړ په موخه خدمات برابروي.</t>
  </si>
  <si>
    <t>د څانګو لارښوود استادانو پر مټ خپلو محصلینو ته د نصاب او مسلک مربوط مسایلو په هکله لازمې مشوري ورکوي.</t>
  </si>
  <si>
    <t>نویو جذب شویو محصلینو ته د معرفت غونډې د دایرولو شواهد چې په کې محصلینو ته د پوهنتون پېژندنه او په ټولنه کې د محصلینو مسؤلیتونه تشریح شوي وي.</t>
  </si>
  <si>
    <t>د محصلینو لارښود شتون چې محصلینو ته په کې برنامې، خدمات او د پوهنتون حمایوي فعالیتونو او همدارنګه په کې یادو برخو ته لاسرسی او استفاده تشریح شوي وي.</t>
  </si>
  <si>
    <t>د مشوره ورکونې مرکز شتون ( روانې او تحصیلي مشورې)</t>
  </si>
  <si>
    <t>د مشوره ورکونې مرکز مسؤل یو مسلکي او باتجربه شخص دی.</t>
  </si>
  <si>
    <t xml:space="preserve">نویو جذب شویو محصلینو ته د معرفت غونډې د دایرولو شواهد چې په کې محصلینو ته د پوهنځي پېژندنه او په ټولنه کې د محصلینو مسؤلیتونه تشریح شوي وي. </t>
  </si>
  <si>
    <t>د ټولو صنفونو لپاره د لارښود استادانو د ټاکلو شواهد، د لارښود استاد دندو لایحه، د اړوند صنفونو سره د لارښود استادانو له لوري د مسلسلو جلساتو دایرولو شواهد او محصلینو سره د لارښوود استادانو جلساتو د ثبت شواهد.</t>
  </si>
  <si>
    <t xml:space="preserve">د پوهنځیو په کچه د تضمین کیفیت او اعتبار ورکولو معیارونو پراساس د دوسیه دارۍ منظم سیستم شتون </t>
  </si>
  <si>
    <t>د څانګو په کچه د تضمین کیفیت او اعتبار ورکولو معیارونو لپاره د منظمې دوسیه ‌دارۍ سیستم شتون (د ټولو فارغ ورکوونکو څانګو لپاره د اعتبار ورکولو معیارونو د دوسیه دارۍ سیستم اړین دی د غیر فارغ ورکوونکو څانګو لپاره یوازې د معیارونو اړوند اسناد اړین دي)</t>
  </si>
  <si>
    <t xml:space="preserve"> د اعتبار اخستنې اړوند مرحلې لپاره د څانګو د ځان ‌ارزونې راپورونو شتون</t>
  </si>
  <si>
    <t xml:space="preserve"> د پوهنتون په کچه د کیفیت لوړولو آمریت لپاره د مناسبو امکاناتو او سهولتونو شتون</t>
  </si>
  <si>
    <t>د نویو کتابونو/مقالو/مجلو او نورو سرچېنو شتون چې د تحصیلي برنامو د څېړنیز مسیرونو د اړتیاوو سره سم وي او د هغوي د عملي استفادې شواهد موجود وي</t>
  </si>
  <si>
    <t>پوهنتون د خپلو تسهیلاتو او د تدریسي اسانتیاوو د ساتنې او مراقبت لپاره کلنۍ بودیجه ځانګړې او مصرف کړې ده (د وروستیو درېو کلونو اسناد او شواهد موجود دي).</t>
  </si>
  <si>
    <t>د معلوماتي ټکنالوژۍ د اسانتیاوو د ساتنې، پاملرنې او مناسبې استفادې طرزالعمل شتون او د هغې د کارونې او تطبیق شواهد</t>
  </si>
  <si>
    <t xml:space="preserve">د څانګو لرلید او رسالت معیاري دي. </t>
  </si>
  <si>
    <t xml:space="preserve">د پوهنځیو لرلید او رسالت د باصلاحیته مراجعو څخه تایید شوي. </t>
  </si>
  <si>
    <t xml:space="preserve">د څانګو لرلید او رسالت د باصلاحیته مراجعو څخه تایید شوي. </t>
  </si>
  <si>
    <t xml:space="preserve">د پوهنتون لرلید او رسالت موجود دی او د باصلاحیته مراجعو څخه تایید شوي. </t>
  </si>
  <si>
    <t>د پوهنځیو لرلید باید روښانه، مشخص او لنډ وي (په داسې ډول چې په آسانۍ سره د پوهېدو وړ، د تصمیم نیولو او د ستراتیژیو ترمنځ د ټاکنې په پړاوونو کې ګټور تمام شي).</t>
  </si>
  <si>
    <t>د پوهنځيو لرلید او رسالت لومړی باید د پوهنځی ستراتیژیک پلان کمیټې له لوري جوړاو تایید شوی وي، او له هغې وروسته د اړوند پوهنځي علمي شورا او د پوهنتون علمي شورا څخه تایید شوی وي (که چیرې لرلید او رسالت د ستراتیژیک پلان سره یو ځای تایید شوی وي، نو د هغې جلا تایید ته اړتیا نشته)</t>
  </si>
  <si>
    <t xml:space="preserve">د څانګو لرلید او رسالت باید د اړونده څانګې مجلس لخوا ترتیب، نهايي او تایید شي؛ وروسته د اړوند پوهنځي د ستراتیژیک پلان کمېټې او د پوهنځی د علمي شورا له لخوا هم تایید شوی. </t>
  </si>
  <si>
    <t xml:space="preserve"> د پوهنځيو په کچه د ستراتېژیک پلانونو د جوړونې او له تطبیق څخه یې د څارنې لپاره لازم جوړښتونه شتون لري.</t>
  </si>
  <si>
    <t xml:space="preserve">د پوهنځيو په ستراتېژیک پلان جوړولو او اصولي بشپړولو کې د اړونده برخو او مسولینو ګډون شتون لري. </t>
  </si>
  <si>
    <t xml:space="preserve"> د پوهنتون په ستراتېژیک پلان جوړولو او اصولي بشپړولو کې د اړونده برخو او مسولینو ګډون شتون لري. </t>
  </si>
  <si>
    <t>علمي او اداري کارکوونکو د پوهنتون د کلني پلان په جوړولو کې په واقعي توګه ونډه اخیستې او پلان په اصولي ډول طی مراحل شوی.</t>
  </si>
  <si>
    <t>د پوهنځیو کلني پلانونه په داسې معیاري ډول ترتیب شوي، چې د پینځه کلن عملیاتي پلان په رڼا کې د ستراتیژیک پلان د تطبیق لپاره مسیر ټاکي.</t>
  </si>
  <si>
    <t>علمي او اداري کارکوونکو د پوهنځيو د کلني پلانونو په جوړولو کې په واقعي توګه ونډه اخیستې او پلانونه په اصولي ډول طی مراحل شوي.</t>
  </si>
  <si>
    <t xml:space="preserve">څانګو خپل کلني پلانونه په واقعي ډول ترتیب کړي او په اصولي توګه طی مراحل شوي. </t>
  </si>
  <si>
    <t>د پوهنتون کلنی پلان د ستراتیژیک پلان په چوکاټ کې د شامل پینځه کلن عملیاتي پلان پر اساس، د یوه کال لپاره ترتیب شوی دی.</t>
  </si>
  <si>
    <t>د کلني پلان په جوړولو کې د اړوندو اداري او علمي برخو کارکوونکو سره منظم جلسات داېر شوي او نظریات یې په کلني پلان کې ځای پر ځای شوي دي.</t>
  </si>
  <si>
    <t>د تېر کال د پلان په راپور کې شامل نظریات او وړاندیزونه د ستراتیژیک پلان مرکزي کمېټې لخوا په نوي کلني پلان کې په پام کې نیول شوي او د تېر کال پاتې فعالیتونه په نوي پلان کې شامل شوي دي.</t>
  </si>
  <si>
    <t xml:space="preserve">د پوهنځیو کلني پلانونه په ستراتیژیک پلان کې شامل د پینځه کلن عملیاتي پلان پر اساس د یو کال لپاره جوړ شوي دي. </t>
  </si>
  <si>
    <t>نوی کلنی پلان تر تأیید وروسته د اجرااتو په منظور ټولو اړوندو علمي او اداري واحدونو ته رسماً لېږل شوی دی.</t>
  </si>
  <si>
    <t xml:space="preserve">د کلني پلان مسوده د کال په پای کې او د راتلونکي کال تر پیل وړاندې، د څانګې آمر لخوا ترتیب او په پای کې د څانګې مجلس لخوا تایید شوی ده. </t>
  </si>
  <si>
    <t>د تېر کال د پلان په راپور کې شامل نظریات او وړاندیزونه په نوي کلني پلان کې په پام کې نیول شوي او د تېر کال پاتې فعالیتونه په نوي پلان کې شامل شوي دي.</t>
  </si>
  <si>
    <t>د څانګو آمرینو د کاري پلانونو پر اساس د اړوند پوهنځي علمي شورا څخه تایید شوي کاري راپورونو شتون</t>
  </si>
  <si>
    <t>د پوهنتون رهبري، پوهنځي او څانګې د خپلو مهارتونو لوړولو لپاره د ظرفیت لوړونې برنامو کې ګډون کوي.</t>
  </si>
  <si>
    <t xml:space="preserve"> د ارزونو د پایلو او اړتیا پر اساس د پوهنتون د رهبري، د پوهنځیو رئیسانو او د څانګو آمرینو د مهارتونو لوړولو په موخه، د ظرفیت لوړونې برنامو داېرولو شواهد. </t>
  </si>
  <si>
    <t>ټول اداري کارکوونکي د خپلو دندو له موقف سره سمې د دندو لایحې لري.</t>
  </si>
  <si>
    <t xml:space="preserve"> د پوهنتون د ټولو اداري کارکوونکو د کاري پلانونو پر اساس د کاري راپورونو شتون</t>
  </si>
  <si>
    <t>د داسې باوري اسنادو شتون چې د پوهنتون مالي سرچینې او د هغې په اړه هر اړخیز معلومات وړاندې کوي.</t>
  </si>
  <si>
    <t>د یو کلن مالي پلان شتون چې د ستراتیژیک پلان اهدافو او پوهنتون اړتیاوو سره سمون لري.</t>
  </si>
  <si>
    <t>مالي او اداري چارو معاونیت د کلنۍ بودیجې د مدیریت مسؤلیت په غاړه لري او د لګښت ربعوار راپورونه یې د پوهنتون علمي شورا ته وړاندې کوي.</t>
  </si>
  <si>
    <t xml:space="preserve">هغه اسناد او شواهد چې وښيي، د پوهنتون کلنۍ بودیجه د پوهنتون علمي شورا ته وړاندې شوې او د پوهنتون علمي شورا او نورو اړوندو باصلاحیته مرجعو لخوا تایید شوې ده. </t>
  </si>
  <si>
    <t>د بودیجې د لګښت ربعوار راپورونه او د مالي او اداري چارو مرستیال لخوا د پوهنتون علمي شورا کې د بودیجې د لګښت ربعوار راپور وړاندې کولو اسناد او شواهد(یاد راپور باید داسې ترتیب شوی وي چې د بودیجې لګښت په ټولو برخو کې په اغېزمن ډول، د بودیجې سند او کلنیو عملیاتي پلانونو سره سم او د لاسرسي وړ مالي منابعو په نظر کې نیولو سره، په واضح ډول وښيي).</t>
  </si>
  <si>
    <t xml:space="preserve">وزارت ته په خپل وخت د علمي شورا له لوري د تایید شوې کلنۍ پیشنهادي بودیجې طرحه استول او د پوهنتون په علمي شورا کې د وزارت له لوري د منظور شوې بودیجې ارائیه کول او په رسمي توګه له اړوند برخو سره یې شریکول (د خصوصي پوهنتونونو له لوري په علمي شورا کې د تخصیص شوې بودیجې ارائیه کول او له اړوند برخو سره یې په رسمي توګه شریکول) </t>
  </si>
  <si>
    <t>د پوهنتون د مالي چارو او محاسبې په برخه کې د مسلکي او متخصصو کارکوونکو شتون.</t>
  </si>
  <si>
    <t>تفتیش د پوهنتون د حسابونو او مالي راپورونو مثبته ارزونه کړې ده.</t>
  </si>
  <si>
    <t xml:space="preserve">د پوهنتون په کچه د هرې علمي برنامې لپاره د تایید شوی نصاب شتون. </t>
  </si>
  <si>
    <t xml:space="preserve">پوهنځي د علمي برنامو، امکاناتو او علمي کادر غړو اړوند ټول معلومات د عامه پوهاوی په موخه نشروي. </t>
  </si>
  <si>
    <t>څانګه د علمي برنامو، امکاناتو او علمي کادر غړو اړوند ټول معلومات د عامه پوهاوی په موخه نشروي.</t>
  </si>
  <si>
    <t xml:space="preserve">هره برنامه داسې سند لري چې د برنامي ټوله محتوا په کې په تفصیل سره تشریح شوې ده. </t>
  </si>
  <si>
    <t xml:space="preserve">د پوهنتون کلنۍ څارنې پروسه په معیاري ډول ترسره او طی مراحل شوې ده. </t>
  </si>
  <si>
    <t xml:space="preserve">د څانګو کلنۍ څارنې پروسه په معیاري ډول ترسره او طی مراحل شوې ده. </t>
  </si>
  <si>
    <t xml:space="preserve">د پوهنځیو کلنۍ څارنې پروسه په معیاري ډول ترسره او طی مراحل شوې ده. </t>
  </si>
  <si>
    <t>د کلنۍ څارنې د پروسې د پایلو په اساس د ترسره شویو اقداماتو شواهد.</t>
  </si>
  <si>
    <t>د پوهنتون په کچه د ټولو پوهنځيو د علمي برنامو د کلنۍ څارنې توحیدي راپور شتون چې د کیفیت لوړونې اصلي کمېټې او پوهنتون په علمي شورا کې تائید شوی وي.</t>
  </si>
  <si>
    <t>د کلنۍ څارنې پروسې د پایلو په اساس په هره څانګه کې د ترسره شویو اقداماتو شواهد.</t>
  </si>
  <si>
    <t>د کیفیت لوړونې اصلي کمېټې او پوهنتون د علمي شورا له لوري د علمي برنامو دوره یې بیاکتنې راپور تائیدي.</t>
  </si>
  <si>
    <t xml:space="preserve">د علمي برنامو دوره یې بیاکتنې پروسې د پایلو پر اساس د ترسره شویو اقداماتو شواهد. </t>
  </si>
  <si>
    <t>ټولو علمي کادر غړو د نصاب سره په همغږۍ د تدریس د ښه والي او پرمختګ اړتیا تشخیص او په پام کې نیولې ده.</t>
  </si>
  <si>
    <t xml:space="preserve">پوهنځيو د معلوماتي تکنالوژۍ څخه استفاده کړې </t>
  </si>
  <si>
    <t>پوهنتون مجهز څېړنېز مرکز او لابراتوارونه لري چې استادان له هغې څخه عملاً د څېړنو په برخه کې استفاده کوي.</t>
  </si>
  <si>
    <t xml:space="preserve">د څېړنو لپاره مناسب او کافي اندازه د اړوند لابراتواري موادو او تجهیزاتو شتون. </t>
  </si>
  <si>
    <t>د پرمختللو څېړنو او څيړنېزو پروژو د مالي ملاتړ لپاره د پروپوزلونو د ارایې شواهد.</t>
  </si>
  <si>
    <t>د پروپوزلونو په اساس د ترلاسه شویو مالي منابعو د مصرف راپور او شواهدو شتون.</t>
  </si>
  <si>
    <t xml:space="preserve"> علمي برنامي عملاً د تخصیص شوې بودیجې څخه د څيړنو په ترسره کولو کې استفاده کوي </t>
  </si>
  <si>
    <t>د داسې اسنادو او شواهدو شتون چې وښیې پوهنتون د څېړنو لپاره بودیجه د دقیقې اړتیا معلومولو په اساس ترتیب کړې او د کال له پيل وړاندې یې اړونده مرجع ته د تائید په موخه استولې ده.</t>
  </si>
  <si>
    <t xml:space="preserve">د پوهنتون په کچه څېړنو لپاره تائید شوې کلنۍ بودیجې شتون چې د پوهنتون له لورې د وړاندیز شویو مالي ضرورتونو سره مطابقت ولري. </t>
  </si>
  <si>
    <t xml:space="preserve">د پوهنتون علمي کادر غړي د څېړنو په برخه کې د ظرفیت لوړونې لنډمهاله برنامو، ورکشاپونو، سمینارونو او کنفرانسونو ته لیږل شوي/ ګډون کړی دی. </t>
  </si>
  <si>
    <t>د څېړنو په برخه کې لنډ مهاله روزنېزو برنامو ته د علمي کادر غړو د لیږلو شواهد.</t>
  </si>
  <si>
    <t>د پوهنځي علمي کادر غړي د څېړنو په برخه کې د ظرفیت لوړونې لنډ مهاله برنامو، ورکشاپونو، سمینارونو او کنفرانسونو ته لیږل شوي / ګډون کړی دی.</t>
  </si>
  <si>
    <t>پوهنتون دا مستندوي چې د استادانو ارزونه په شفاف او واقعي ډول ترسره شوې او د ارزونې په نتیجه کې لازم اقدامات : مکافات، مجازات او د ظرفیت لوړونې لپاره تصمیم نیول شوی دی.</t>
  </si>
  <si>
    <t>د علمي کادر غړو د کمي ظرفیت لوړونې پلان ( د علمي کادر غړو د جذب پلان) شتون شواهد.</t>
  </si>
  <si>
    <t xml:space="preserve">د پوهنتون په سطحه د تحصیلي درجې، علمي رتبې او کارې تجربي په تفکیک سره د علمي کادر غړو لیست. </t>
  </si>
  <si>
    <t>د علمي کادر غړو له لوري د هغوی د رشتوي تخصص سره سم د مضامینو د تدریس شواهد.</t>
  </si>
  <si>
    <t>د داسې اسنادو او شواهدو شتون چې وښیي، استادان د تدریس سربېره په مسلکي کارونو(په مسلکي برخه کې مشوره ورکونې، په بورډ او کمېټو کې غړیتوب او نورو) ترسره کولو لپاره فرصت او وخت لري او عملاً دا فعالیتونه ترسره کوي.</t>
  </si>
  <si>
    <t>د ارزونو د پایلو په اساس د استادانو د مکافاتو او تادیب شواهد ( په خصوصي پوهنتونونو کې علمي کادر غړي او قراردادې استادان په کې شامل دي).</t>
  </si>
  <si>
    <t>د علمي کادر غړو په انفرادي پلان کې د ارزونو پایلو پر اساس د فعالیتونو شتون او د هغې د تطبیق راپور.</t>
  </si>
  <si>
    <t>د څانګې د تدریس د بهبود پلان چې د ارزونو د پایلو سره مطابقت ولري (د تدریس د بهبود پلان یوازې د څانګې آمر له لوري ترتیبیږي).</t>
  </si>
  <si>
    <t>پوهنتون د علمي برنامو، ماموریت او ستراتيژیکو اهدافو مطابق مؤثر تشکیل رامنځته کړی دی.</t>
  </si>
  <si>
    <t xml:space="preserve">ټول استخدام، د کاري حجم او کارکوونکو د ظرفیت لوړولو د پروسې او پالیسۍ پراساس د شفافیت او وړتیا له اصولو سره سم ترسره شوی دی. </t>
  </si>
  <si>
    <t>مدیریتي، اداري او تخنیکي کار کوونکي له بېلابېلو لارو او د خپلو وظیفوي موقفونو د توقعاتو پر اساس ارزول کېږي.</t>
  </si>
  <si>
    <t>پوهنځي د علمي برنامو، ماموریت او ستراتيژیکو اهدافو مطابق مؤثر تشکیل رامنځته کړی دی.</t>
  </si>
  <si>
    <t>د پوهنتون په کچه د محصل او کارمند تر منځ د نسبت شواهد (1/70).</t>
  </si>
  <si>
    <t>د مسلکي پراختیا مرکز لپاره بودیجه تخصیص شوې ده.</t>
  </si>
  <si>
    <t xml:space="preserve">د مسلکي پراختیا مرکز د اړتیا معلومولو او په کلني پلان کې د ذکر شويو برنامو د دایرلو په موخه د تخصیص شوې بودیجې شتون او د مصرف شواهد یې. </t>
  </si>
  <si>
    <t>د داسې اسنادو او شواهدو شتون چې د مسلکي پرمختګ مرکز اړوند برنامو کې ګډون کول تشویق شوي او ترغیب شوي وښیي.</t>
  </si>
  <si>
    <t>د علمي ازادیو د رعایت څخه د څارنې او ارزونې شواهد.</t>
  </si>
  <si>
    <t>د علمي ازادیو څخه د سرغړونې په مقابل کې د ترسره شویو اجرأتو شواهد ( په هغه صورت کې چې علمي خپلواکۍ څخه سرغړونه شوې وي).</t>
  </si>
  <si>
    <t>د محصلینو د ډیټابیس سیستم موجود دی، چې په هغې کې د شاملېدو،د تحصیل دوام، پرمختګ او بریالیتوب اړوند معلومات راټول شوي او د لاسرسي وړ دي. د فراغت اسناد (ترانسکریپټ، نمرې او ډیپلوم) یوازې هغه کسانو ته ورکول کېږي چې ټول د فراغت شرطونه یې پوره کړي دي.</t>
  </si>
  <si>
    <t xml:space="preserve">د فارغانو فعالیتونه تحلیل او د محصلینو پرمختګ څارل کیږي او پوهنتون کولی شي شواهد وړاندې کړي چې د محصلینو معلوماتو د تحلیل او تجزیې پر اساس اړین بدلونونه ترسره شوي دي. </t>
  </si>
  <si>
    <t xml:space="preserve">د فارغانو د طي مراحل شوي جدول شتون او لوړو زده کړو وزارت ته یې د استولو شواهد. </t>
  </si>
  <si>
    <t xml:space="preserve"> داسې اسناد او شواهد چې ښکاره کړي پوهنتون د ارقامو او معلوماتو لکه: (پوهنتون ته د شامل شویو او فارغ شویو محصلینو فیصدي، د هغه فارغانو فیصدي چې وظیفي یې ترلاسه کړي، طبي رشتي لرونکي پوهنتونونو د هغه فارغانو فیصدي چې ایکزیټ ازموینه کې کامیاب شوي او د جدیدالشمول محصلینو ارقام ) پر اساس د لازمو تغیراتو په رامنځته کولو کې استفاده کړي وي.</t>
  </si>
  <si>
    <t>پوهنتون محصلینو ته خبر ورکوي چې کوم اقدامات یې د هغوی د سپارښتنو او نظرونو پر اساس ترسره شوي دي.</t>
  </si>
  <si>
    <t>د پوهنتون بازنګرۍ پرمهال د محصلینو د مصاحبي پایله چې وښیې د محصلینو د نظریاتو او وړاندیزونو په اساس عملي ګامونه اخیستل شوي دي.</t>
  </si>
  <si>
    <t xml:space="preserve">پوهنتون د فارغ ‌التحصیلانو مهارتونه د کار ګمارونکو او فارغانو د نظریاتو پر اساس تشخیصوي او مهارتونو د لوړولو او ودې ورکولو لپاره یې عملي اقدامات ترسره کړي دي.
</t>
  </si>
  <si>
    <t xml:space="preserve">د اړتیا معلومولو فورمو تحلیل د پایلو په اساس د ترسره شویو اقداماتو شواهد چې د محصلینو د تشخیص شویو مهارتونو د لوړونې لپاره ترسره شوي وي (روزنېز ورکشاپونه، برنامي او نور). </t>
  </si>
  <si>
    <t xml:space="preserve">د هوکړه لیکونو په اساس کار زده کړې ته د محصلینو د معرفي کولو او لیږلو شواهد چې د وخت تقاضا په اساس ترسره شوي وي (د معرفي کولو او تکمیل وروسته د راتګ مکتوبونه او د کارزده کړې دورې راپورونه) </t>
  </si>
  <si>
    <t>د پوهنتون په کچه د کارموندنې مرکز شتون چې د علمي برنامو سره مؤثره اړیکه لري.</t>
  </si>
  <si>
    <t>د محصلینو د مهارتونو لوړونې او اېجاد پلان چې د کارموندنې مرکز له لوري د 8.3.1 معیار د محصلینو کاري ساحې مهارتونو د تشخیص په هکله د ترسره شوي اړتیا معلومولو په اساس ترتیب شوی دی ( په هغه صورت کې چې یاد موارد د کارموندې مرکز په پلان کې ځای پر ځای شوي وي جلا پلان ته یې ضرورت نشته).</t>
  </si>
  <si>
    <t xml:space="preserve">پوهنځي د فارغ ‌التحصیلانو مهارتونه د کارګمارونکو او فارغانو د نظریاتو پر اساس تشخیصوي او د محصلینو د مهارتونو لوړولو لپاره یې عملي اقدامات تر سره کړي دي. </t>
  </si>
  <si>
    <t>پوهنتون محصلانو ته داسې مشورتي او حمایوي خدمات برابروي چې د هغوی علمي اړتیاوو ته ځواب ویونکی وي.</t>
  </si>
  <si>
    <t xml:space="preserve"> د ګمارل شویو فارغانو د احصایې او معلوماتو راټولونې پروسه کې د فارغانو د مجتمع برخه اخیستلو شواهد</t>
  </si>
  <si>
    <t>څانګې د کیفیت لوړولو او د اعتبار ترلاسه کولو پروسې د رهبري او مدیریت لپاره په مستقیم ډول د تضمین کیفیت او اعتبار ورکولو په بهیر کې ښکېل دي.</t>
  </si>
  <si>
    <t>.د کیفیت لوړولو آمریت لپاره په شرایطو برابر د وړ آمر او کارکوونکو ګمارنه</t>
  </si>
  <si>
    <t>د داسې اسنادو او شواهدو شتون چې دا په ګوته کړي، پوهنتون د تضمین کیفیت او اعتبار ورکولو د بهیر د تطبیق لپاره اړینه بودیجه د کیفیت لوړولو آمریت او د پوهنتون د نورو برخو د پلان له مخې د خپلۍ کلنۍ بودیجې په سند کې تخصیص او تطبیق کړي ده.</t>
  </si>
  <si>
    <t>علمي کادرغړو او محصلینو ته اړینې برښنایي سرچېنې چې د دوی د زده کړییز او څېړنیز بهیر ملاتړ وکړي د لاسرسي وړ او په واک کې ورکول شوي دي او د هغوي څخه عملي استفاده مستند کېږي</t>
  </si>
  <si>
    <t>د هغو سروېګانو او راپورونو شتون چې د کتابتون د سرچېنو او خدمتونو څخه رضایت ثابت کړي (لکه: د علمي کادر غړو او محصلینو د رضایت کچې د سروې پایلې)</t>
  </si>
  <si>
    <t xml:space="preserve"> د تېرو درېیو کلونو لپاره د فزیکي او برښنايي کتابونو د اخیستلو او د ژورنالونو د غړیتوب فیس د کلني لګښت شتون. </t>
  </si>
  <si>
    <t>پوهنتون داسې یوه پروسه رامنځته کړې چې د هغې په پلي کېدو سره د کتابتوني او معلوماتي سرچېنو د مؤثر استعمال څخه ډاډ ترلاسه کوي.</t>
  </si>
  <si>
    <t xml:space="preserve">د کتابتون معلوماتي سرچېنې او د کتابتون خدمات په منظم ډول ارزول شوي او اسناد یې شتون لري. </t>
  </si>
  <si>
    <t>د کتابتون او معلوماتي سرچېنو څخه د استفادې چاپ شوې طرزالعمل شتون، چې ټول اړین جزئیات لکه: د کتابتون څخه د استفادې شرایط، د کتابونو امانت اخیستلو موده او نور اړین موارد په کې ذکر شوي وي. دا طرزالعمل باید خپور او د لاسرسي وړ وي</t>
  </si>
  <si>
    <t>د ورځنیو او شپنیو علمي برنامو پر اساس د کتابتون څخه د استفادې د وخت جدول شتون.</t>
  </si>
  <si>
    <t>پوهنتون د اړتیا وړ برښنا ته لاسرسی لري</t>
  </si>
  <si>
    <t>پوهنتون د کارکوونکو او محصلینو د ورځنیو اولیه اړتیاوو د پوره کولو لپاره اسانتیاوې برابرې کړې دي</t>
  </si>
  <si>
    <t>د مناسب جومات شتون (د لمانځه ادا کولو لپاره دائمي ځای، د جومات پاکوالی، د اودس لپاره مناسب ځای...).</t>
  </si>
  <si>
    <t xml:space="preserve">د تدریس اسانتیاوې د معلوماتي ټکنالوژۍ له وسایلو او تجهیزاتو سره سمبالې دي. </t>
  </si>
  <si>
    <t>په پوهنتون کې ټاکلې اندازه صنفونه او د سمینارونو د وړاندې کولو هالونه د اړتیا له مخې د معلوماتي ټکنالوژۍ له اسانتیاوو لکه: د غږ سیسټم، LCD، Wi-Fi/LAN سره سمبال شوي دي.</t>
  </si>
  <si>
    <t>.په پوهنتون کې د معلوماتي ټکنالوژۍ آمریت لپاره د مناسب تشکیلاتي جوړښت شتون</t>
  </si>
  <si>
    <t>د پوهنتون چاپیریال، فزیکي او تدریسي اسانتیاوې د مصؤنیت او صحت له اصولو او قواعدو سره سمون لري</t>
  </si>
  <si>
    <t>د شنې ساحې شتون</t>
  </si>
  <si>
    <t>د آمنیتي چارو د تنظیم لپاره د مسؤل شخص شتون</t>
  </si>
  <si>
    <t>د رهبرۍ د دندو لاېحې شتون.</t>
  </si>
  <si>
    <t xml:space="preserve"> څانګې د تضمین کیفیت، اعتبار ترلاسه کولو او د اعتبار ساتنې بهیر ته وده ورکوي</t>
  </si>
  <si>
    <t>د پوهنتون په کچه د عوت او ارشاد او شکایاتو ته د رسیده ګۍ کمېټې شتون</t>
  </si>
  <si>
    <t>3.3.1</t>
  </si>
  <si>
    <t>3.3.3</t>
  </si>
  <si>
    <t>3.3.2</t>
  </si>
  <si>
    <t>د پوهنتون په کچه د نظم او دسپلین کمېټه</t>
  </si>
  <si>
    <t>شماره</t>
  </si>
  <si>
    <t>معیار</t>
  </si>
  <si>
    <t>معادل آن به دری</t>
  </si>
  <si>
    <t>تحلیل سوات</t>
  </si>
  <si>
    <t>د قوت، کمزورۍ، فرصتونو او ګواښونو تحلیل</t>
  </si>
  <si>
    <t>تحلیل قوت‌، ضعف‌، فرصت‌ و تهدید</t>
  </si>
  <si>
    <t>جدولونه</t>
  </si>
  <si>
    <t>څانګه</t>
  </si>
  <si>
    <t>رشته</t>
  </si>
  <si>
    <t>طریقه</t>
  </si>
  <si>
    <t>روش</t>
  </si>
  <si>
    <t>سیستم</t>
  </si>
  <si>
    <t>سېسټم</t>
  </si>
  <si>
    <t>کتلاگ</t>
  </si>
  <si>
    <t>د پوهنتون پېژندنې کتاب</t>
  </si>
  <si>
    <t>کتاب معرفی پوهنتون</t>
  </si>
  <si>
    <t>علمي</t>
  </si>
  <si>
    <t>علمی</t>
  </si>
  <si>
    <t>نمونه</t>
  </si>
  <si>
    <t>نظر ورکول</t>
  </si>
  <si>
    <t>بازخورد</t>
  </si>
  <si>
    <t>د لویو غوڼډو تالار</t>
  </si>
  <si>
    <t>تالار برزګ جلسات</t>
  </si>
  <si>
    <t>جمنازیوم</t>
  </si>
  <si>
    <t xml:space="preserve">د لوبو تالار </t>
  </si>
  <si>
    <t>تالار ورزشی</t>
  </si>
  <si>
    <t>سولر</t>
  </si>
  <si>
    <t>لمریزه برښنا</t>
  </si>
  <si>
    <t xml:space="preserve">برق خورشیدی </t>
  </si>
  <si>
    <t>پلورنځی</t>
  </si>
  <si>
    <t>دوکان</t>
  </si>
  <si>
    <t>پروتوکول</t>
  </si>
  <si>
    <t>شماره ثبت</t>
  </si>
  <si>
    <t>سیستم HELMIS&amp;HMIS</t>
  </si>
  <si>
    <t>سیسټم</t>
  </si>
  <si>
    <t xml:space="preserve">سافت ویر و هارد ویر </t>
  </si>
  <si>
    <t>نرم افزار او سخت افزار</t>
  </si>
  <si>
    <t xml:space="preserve">نرم افزار و سخت افزار </t>
  </si>
  <si>
    <t>روغتیایي مرکز</t>
  </si>
  <si>
    <t>مرکز صحی</t>
  </si>
  <si>
    <t>برښنایي پاڼه</t>
  </si>
  <si>
    <t>صفحه انترنتی</t>
  </si>
  <si>
    <t>پارکینگ</t>
  </si>
  <si>
    <t>د موټرو تم ځای</t>
  </si>
  <si>
    <t>محل توقف وسایط</t>
  </si>
  <si>
    <t>کورس</t>
  </si>
  <si>
    <t>تعلیمي دوره</t>
  </si>
  <si>
    <t xml:space="preserve">دوره تعلیمی </t>
  </si>
  <si>
    <t xml:space="preserve">کورس پالیسی </t>
  </si>
  <si>
    <t>میتود</t>
  </si>
  <si>
    <t>تګلاره/لاره/طریقه</t>
  </si>
  <si>
    <t>کریکولم</t>
  </si>
  <si>
    <t>نصاب</t>
  </si>
  <si>
    <t>سکتور</t>
  </si>
  <si>
    <t>اداراې</t>
  </si>
  <si>
    <t>ادارات</t>
  </si>
  <si>
    <t>لیسانس</t>
  </si>
  <si>
    <t>پوهنځی</t>
  </si>
  <si>
    <t xml:space="preserve"> </t>
  </si>
  <si>
    <t xml:space="preserve">پوهنځی </t>
  </si>
  <si>
    <t> کتابخانه</t>
  </si>
  <si>
    <t>کمپیوتر لب</t>
  </si>
  <si>
    <t>مسجد شریف</t>
  </si>
  <si>
    <t>امکانات</t>
  </si>
  <si>
    <t>خدمات</t>
  </si>
  <si>
    <t xml:space="preserve"> امکانات</t>
  </si>
  <si>
    <t>پذیریش</t>
  </si>
  <si>
    <t xml:space="preserve">کمپیوتر لب </t>
  </si>
  <si>
    <t>سیستم ایمنی</t>
  </si>
  <si>
    <t xml:space="preserve">شکایات </t>
  </si>
  <si>
    <t>شمېره</t>
  </si>
  <si>
    <t>د خوښ شوو کارونو لنډیز</t>
  </si>
  <si>
    <t>هغه ځای چې هلته خوښ شویو کارونو شتون درلود</t>
  </si>
  <si>
    <t>د وړاندیزونو لنډیز</t>
  </si>
  <si>
    <t>وړاندیز</t>
  </si>
  <si>
    <t>تعریفونه:</t>
  </si>
  <si>
    <t>په دې چوکاټ کې د خارجي کلماتو بدیلونه</t>
  </si>
  <si>
    <t>بهرني کلمې</t>
  </si>
  <si>
    <t>په پښتو کې د هغې معادل</t>
  </si>
  <si>
    <t>د پوهنتون د مخکینۍ بیاکتنې په اړه معلومات</t>
  </si>
  <si>
    <t>د بیاکتنې نېټه</t>
  </si>
  <si>
    <t>د بیاکتونکو نومونه</t>
  </si>
  <si>
    <t xml:space="preserve">مرحله او اخېستل شوې نومره </t>
  </si>
  <si>
    <t>د پوهنتون له لوري د مسؤل کس نوم</t>
  </si>
  <si>
    <t>د پوهنتون لنډه پېژندنه</t>
  </si>
  <si>
    <t xml:space="preserve"> د پوهنتون نوم د اخري جواز مطابق</t>
  </si>
  <si>
    <t>د پوهنتون موقعیت</t>
  </si>
  <si>
    <t>د پوهنتون د تاسیس نېټه</t>
  </si>
  <si>
    <t>د پوهنتون نوعیت</t>
  </si>
  <si>
    <t>د پوهنتون د جواز شمېره</t>
  </si>
  <si>
    <t>د پوهنځیو د جواز شمېره</t>
  </si>
  <si>
    <t>د هرې برنامې د جواز شمېره</t>
  </si>
  <si>
    <t>ماستري</t>
  </si>
  <si>
    <t>هغه رشتې چې په پوهنتون کې تدریسېږي</t>
  </si>
  <si>
    <t>د پوهنتون د اداري څانګو سره لیدنې</t>
  </si>
  <si>
    <t>د لیدنې وخت</t>
  </si>
  <si>
    <t>ګډون کوونکي</t>
  </si>
  <si>
    <t>د اداري ارشد پلاوي سره ملاقات</t>
  </si>
  <si>
    <t>د پوهنتون رئیس</t>
  </si>
  <si>
    <t>د پوهنتون علمي مرستیال</t>
  </si>
  <si>
    <t>د علمي څېړنو کمېټه</t>
  </si>
  <si>
    <t>د نظم او دسپلین کمېته</t>
  </si>
  <si>
    <t>د دعوت او ارشاد او شکایاتو ته د رسیدګۍ کمېته</t>
  </si>
  <si>
    <t>کیفیت لوړولو کمېټه</t>
  </si>
  <si>
    <t>برښنایي زده کړو کمېټه</t>
  </si>
  <si>
    <t>ازموینو کمېټه</t>
  </si>
  <si>
    <t>فرهنګي کمېټه</t>
  </si>
  <si>
    <t>د ستراتېژیک پلان کمېټه</t>
  </si>
  <si>
    <t>تحریراتو مدیر</t>
  </si>
  <si>
    <t>د محصلینو چارو مدیر</t>
  </si>
  <si>
    <t>د بشري سرچینو مدیر</t>
  </si>
  <si>
    <t>د بشري سرچینو آمر</t>
  </si>
  <si>
    <t>پوهنځيو تدریسي مدیران</t>
  </si>
  <si>
    <t>ریاست دفتر آمر</t>
  </si>
  <si>
    <t>مالي مدیر</t>
  </si>
  <si>
    <t>مالي آمر</t>
  </si>
  <si>
    <t>تدریسي مدیر</t>
  </si>
  <si>
    <t>کتابتون مدیر</t>
  </si>
  <si>
    <t>کارکوونکي IT</t>
  </si>
  <si>
    <t>د څېړنې مرکز کارکوونکي</t>
  </si>
  <si>
    <t>د استادانو سره غونډه</t>
  </si>
  <si>
    <t>د پوهنځيو له رئیسانو سره غونډه</t>
  </si>
  <si>
    <t xml:space="preserve"> د کتابتون له کارکوونکو، څېړنو مرکز، معلوماتي ټکنالوژي او ملکیتونو سره ملاقاتونه</t>
  </si>
  <si>
    <t>له محصیلنو سره ملاقات</t>
  </si>
  <si>
    <t>د ملاقات عنوان</t>
  </si>
  <si>
    <t>محصلینو شمېر</t>
  </si>
  <si>
    <t>د صنف نماینده ګان/پوهنځی</t>
  </si>
  <si>
    <t>نور سهولتونه</t>
  </si>
  <si>
    <t>بیاکتنې نېته</t>
  </si>
  <si>
    <t>بیاکتل شوي سهولتونه</t>
  </si>
  <si>
    <t>پوهنځي ... </t>
  </si>
  <si>
    <t>لابراتوارونه</t>
  </si>
  <si>
    <t>کیفیت لوړولو دفتر</t>
  </si>
  <si>
    <t>علمي معاونیت</t>
  </si>
  <si>
    <t>محصلینو معاونیت</t>
  </si>
  <si>
    <t>کمیتې</t>
  </si>
  <si>
    <t>درسي ټولګي</t>
  </si>
  <si>
    <t>اداري دفترونه</t>
  </si>
  <si>
    <t>دستشویونه</t>
  </si>
  <si>
    <t>پوهنتون چاردیوالي</t>
  </si>
  <si>
    <t>کادري روغتون</t>
  </si>
  <si>
    <t>جنراتور او د برق سیستم</t>
  </si>
  <si>
    <t>د ورزش میدان</t>
  </si>
  <si>
    <t>پخلنځی</t>
  </si>
  <si>
    <t>د کنفرانسونو سالون</t>
  </si>
  <si>
    <t>د ازموینو د پایلو ارشیف</t>
  </si>
  <si>
    <t>کتابتون او د ګروپي مطالعات خونه</t>
  </si>
  <si>
    <t>د کیفیت لوړولو دفتر</t>
  </si>
  <si>
    <t>استادانو مربوط اتاقونه</t>
  </si>
  <si>
    <t>امنیتي دفتر</t>
  </si>
  <si>
    <t>شنه ساحه</t>
  </si>
  <si>
    <t>په پوهنتون کې د بیاکتل شویو اسنادو لیست</t>
  </si>
  <si>
    <t xml:space="preserve">تائید شوی ماموریت او لرلید </t>
  </si>
  <si>
    <t>ستراتیژیک پلان</t>
  </si>
  <si>
    <t>عملیاتي پلان</t>
  </si>
  <si>
    <t>تطبیقي راپور</t>
  </si>
  <si>
    <t xml:space="preserve"> د کمېټو او علمي شورا جوړښت او فعالیتونه</t>
  </si>
  <si>
    <t>د کادري او اداري کارکوونکو فعالیتونه</t>
  </si>
  <si>
    <t>مالي پلانونه او د هغې د مصرف راپورونه</t>
  </si>
  <si>
    <t>نصاب او د تدریس شوي نصاب راپورونه</t>
  </si>
  <si>
    <t>څېړنې</t>
  </si>
  <si>
    <t>همکاره هوکړه لیکونه</t>
  </si>
  <si>
    <t>د علمي او څېړنیزو فعالیتونو راپورونه</t>
  </si>
  <si>
    <t>علمي مجله</t>
  </si>
  <si>
    <t>درسي لکچرنوټونه</t>
  </si>
  <si>
    <t xml:space="preserve">د محصلینو د سوابقو د ثبت سیستم(سیستم دیتابیس) </t>
  </si>
  <si>
    <t>د مشوره ورکولو او کار موندلو مرکز</t>
  </si>
  <si>
    <t>د ازموینو برخه</t>
  </si>
  <si>
    <t>د ورکشاپونو، سمینارونو او محفلونو د دایریدو شواهد</t>
  </si>
  <si>
    <t>استادانو د تشویق شواهد</t>
  </si>
  <si>
    <t>دممتازه محصلینو د تشویق شواهد</t>
  </si>
  <si>
    <t>پوهنتون د ځان ارزونې راپور</t>
  </si>
  <si>
    <t xml:space="preserve"> د کادري او اداري کارکوونکو کاري لایحې</t>
  </si>
  <si>
    <t>استادانو د ګمارنې شرایط</t>
  </si>
  <si>
    <t>د کتابتون پراختیايي پلان</t>
  </si>
  <si>
    <t>په لابراتوارونو کې د عملي کارونو د یاداښت شواهد</t>
  </si>
  <si>
    <t>د لارښود استادانو د دندو لایحه</t>
  </si>
  <si>
    <t>امکانات سهولتونه</t>
  </si>
  <si>
    <t>اداري نظام او امکانات</t>
  </si>
  <si>
    <t>کتابونه او مطالعې صالون</t>
  </si>
  <si>
    <t>تجهیزات، د لابراتوارونو د اړتیا وړ مواد، د ازمایښتونو د اجرا لارښودونه، تهویه، د کاري ساحې خوندیتوب او امکانات، د عملي او تدریسي کارونو لپاره زمینه</t>
  </si>
  <si>
    <t>اطاق او د کمپیوټرونو د فعالوالي امکانات</t>
  </si>
  <si>
    <t>د برنامو او امکاناتو مدیریت</t>
  </si>
  <si>
    <t xml:space="preserve">امکانات او مدیریت </t>
  </si>
  <si>
    <t>امکانات او مدیریت</t>
  </si>
  <si>
    <t>امکانات او د جلسو کتاب او ترسره شوي فعالیتونه</t>
  </si>
  <si>
    <t>امکانات او دیتابیس</t>
  </si>
  <si>
    <t xml:space="preserve">امکانات او د تدریس پروسه </t>
  </si>
  <si>
    <t>امکانات او نظافت</t>
  </si>
  <si>
    <t>سهولتونه</t>
  </si>
  <si>
    <t>نظافت او فضا</t>
  </si>
  <si>
    <t>د لیدونکو او اوریدونکو لپاره د فضا برابریدو امکانات</t>
  </si>
  <si>
    <t>نظم او ترتیب</t>
  </si>
  <si>
    <t xml:space="preserve"> امکانات، لارښودونه، د نظافت او مصؤنیت د تطبیقاتو د حاضرۍ کتاب</t>
  </si>
  <si>
    <t>مدیریت او امکانات</t>
  </si>
  <si>
    <t>امکانات او د تسخین او تهویې سهولتونه</t>
  </si>
  <si>
    <t>مناسبوالی</t>
  </si>
  <si>
    <t>مصونیت او د خدماتو ډول</t>
  </si>
  <si>
    <t xml:space="preserve"> دایمي تعمیر (پوهنتون په نوم) </t>
  </si>
  <si>
    <t>د لیسانس محصلینو شمېر</t>
  </si>
  <si>
    <t>د ماسترۍ محصلینو شمېر</t>
  </si>
  <si>
    <t>د ټولو محصلینو شمېر</t>
  </si>
  <si>
    <t>پوهاندانو شمېر</t>
  </si>
  <si>
    <t>پوهنوالانو شمېر</t>
  </si>
  <si>
    <t>پوهندویانو شمېر</t>
  </si>
  <si>
    <t>پوهنملانو شمېر</t>
  </si>
  <si>
    <t>پوهنیارانو شمېر</t>
  </si>
  <si>
    <t>نامزد پوهنیارانو شمېر</t>
  </si>
  <si>
    <t>د ټولو استادانو شمېر</t>
  </si>
  <si>
    <t>ماسترانو شمېر</t>
  </si>
  <si>
    <t>لیسانسانو شمېر</t>
  </si>
  <si>
    <t>ټولو استادانو شمېر</t>
  </si>
  <si>
    <t>د تخنیکي او خدماتي کارکوونکو شمېر</t>
  </si>
  <si>
    <t>د تحصیلي درجې په توپير سره د اداري کارکوونکو شمېر</t>
  </si>
  <si>
    <t>د تحصیلي درجې په توپير سره د کادري کارکوونکو شمېر</t>
  </si>
  <si>
    <t>د علمي رتبې په توپير سره د کادري کارکوونکو شمېر</t>
  </si>
  <si>
    <t>هغه مسایل چې پاملرنې ته اړتیا لري (د مثال په توګه: امنیتي مسایل، د برق قطع کیدل، د انترنیت نشتون او غیره)</t>
  </si>
  <si>
    <t>محصلانو چارو مرستیال</t>
  </si>
  <si>
    <t>مالي او اداري مرستیال</t>
  </si>
  <si>
    <t>د علمي چارو معاون</t>
  </si>
  <si>
    <t>نوم، تخلص، علمي رتبه، د تحصیل درجه او د ګډون کوونکو ونډه</t>
  </si>
  <si>
    <t xml:space="preserve"> امنیتی امکانات</t>
  </si>
  <si>
    <t>فعال والی</t>
  </si>
  <si>
    <t>امکانات مدیریت، د ثبت کتاب، مکتوبونه او اجراات</t>
  </si>
  <si>
    <t>د پاکې فضا امکانات</t>
  </si>
  <si>
    <t>درسي تګلارې</t>
  </si>
  <si>
    <t>روش درسی</t>
  </si>
  <si>
    <t>حقوقي روغتیايي مرکز</t>
  </si>
  <si>
    <t xml:space="preserve"> څانګې </t>
  </si>
  <si>
    <t xml:space="preserve">د استادانو، اداري کارکوونکو او محصلینو شکایاتو ته د رسیده ‌ګۍ کړنلاره او د بېلابېلو لارو یې د نشرولو شواهدو شتون. </t>
  </si>
  <si>
    <t>اکاډمیک</t>
  </si>
  <si>
    <t>د علمي کادر غړو د علمي فعالیتونو د ارزونې شواهد، علمي کادر غړو ته د ارزونې نظر ورکول او د روان سمستر سره د تېر سمستر د ارزونو د پایلو مقایسې شریکولو شواهد.</t>
  </si>
  <si>
    <t>ماتریکسونه</t>
  </si>
  <si>
    <t>دیپارتمنټ</t>
  </si>
  <si>
    <t>فارمټ</t>
  </si>
  <si>
    <t>فیډبک</t>
  </si>
  <si>
    <t>اډیټوریم</t>
  </si>
  <si>
    <t>پلورنځی او کفتریا</t>
  </si>
  <si>
    <t>کتابتون، کمپیوټرلب، درسي ټولګي، امنیتي بخش، کافتریا یا پلورنځی، ترانسپورټي وسایط</t>
  </si>
  <si>
    <t>کانتین/کافټریا</t>
  </si>
  <si>
    <t xml:space="preserve">برښنا پاڼه </t>
  </si>
  <si>
    <t>ویب سایټ</t>
  </si>
  <si>
    <t xml:space="preserve">د موټرو تم ځای </t>
  </si>
  <si>
    <t>د نصاب یا نصاب کمېټه</t>
  </si>
  <si>
    <t>د پوهنتون په کچه د دعوت او ارشاد او شکایاتو ته د رسیده ګۍ فعالیتونو ترسره کولو لپاره د فعالې کمېټې شتون ( د پوهنتون علمي شورا لخوا د کمېټې د غړو او مسؤل تاييدي، چې پکې د هر پوهنځي یو نماینده لازمي وي، تایید شوې د دندو لائحه، تایید شوی کلنی کاري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</si>
  <si>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د پوهنتون په کچه د فرهنګي چارو فعالې کمېټې شتون ( د پوهنتون علمي شورا لخوا د کمېټې د غړو او مسؤل تاييدي، چې پکې د هر پوهنځي یو نماینده لازمي وي، تایید شوې د دندو لائحه، تایید شوی کلنی کاري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</si>
  <si>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د پوهنتون په کچه د فعالې مالي کمېټې شتون ( د پوهنتون علمي شورا لخوا د کمېټې د غړو او مسؤل تاييدي، تایید شوې د دندو لائحه، چې پکې د هر پوهنځي یو نماینده لازمي وي، تایید شوی کلنی عملیاتي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</si>
  <si>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په ټولنه کې د محصلینو له لوري په رضاکارانه توګه د رشتې اړوند موضوعاتو د عامه پوهاوي په پروګرامونو کې برخه اخیستلو شواهد.</t>
  </si>
  <si>
    <r>
      <t xml:space="preserve">ستراتیژیک پلان جوړونه:
</t>
    </r>
    <r>
      <rPr>
        <sz val="8"/>
        <rFont val="Bahij Zar"/>
        <family val="1"/>
      </rPr>
      <t>پوهنتون د لوړو زده کړو وزارت سره په همغږۍ د پینځه کلن ستراتیژیک پلان جوړونې معیاري پروسه مخته وړي.
 د پوهنتون ستراتیژیک پلان لږ تر لږه د معلوماتي ټکنالوژۍ، علمي څېړنو، د عوایدو ترلاسه کول، نړیوال فعالیتونه، په افغاني ټولنه کې د پوهنتون ونډه او پرمختګ په څېر محورونه لري.</t>
    </r>
  </si>
  <si>
    <r>
      <t>د فرامینو او تګلارو تطبیقول</t>
    </r>
    <r>
      <rPr>
        <sz val="8"/>
        <rFont val="Bahij Zar"/>
        <family val="1"/>
      </rPr>
      <t xml:space="preserve"> پوهنتون د امیرالمؤمنین(حفظه الله تعالی) د فرامینو د تطبیق او پوهاوي لپاره مناسب جوړښت رامنځته کړی او اړین تدابیر یې نیولي دي.</t>
    </r>
  </si>
  <si>
    <r>
      <rPr>
        <b/>
        <sz val="8"/>
        <rFont val="Bahij Zar"/>
        <family val="1"/>
      </rPr>
      <t>د ټولنې په پرمختګ کې د پوهنتون ونډه:</t>
    </r>
    <r>
      <rPr>
        <sz val="8"/>
        <rFont val="Bahij Zar"/>
        <family val="1"/>
      </rPr>
      <t xml:space="preserve"> د پوهنتون علمي کادر غړي او محصلین د علمي او فرهنګي فعالیتونو له لارې د ټولنې د پوهاوي سطحې په لوړولو او پرمختګ کې فعاله ونډه اخلي. </t>
    </r>
  </si>
  <si>
    <r>
      <t>رهبري:</t>
    </r>
    <r>
      <rPr>
        <sz val="8"/>
        <rFont val="Bahij Zar"/>
        <family val="1"/>
      </rPr>
      <t xml:space="preserve"> پوهنتون د یو اغېزمن او باصلاحیته ټیم لخوا په رسمي وختونو کې رهبري کیږي.</t>
    </r>
    <r>
      <rPr>
        <b/>
        <sz val="8"/>
        <rFont val="Bahij Zar"/>
        <family val="1"/>
      </rPr>
      <t xml:space="preserve"> 
</t>
    </r>
  </si>
  <si>
    <r>
      <t xml:space="preserve">اداره: </t>
    </r>
    <r>
      <rPr>
        <sz val="8"/>
        <rFont val="Bahij Zar"/>
        <family val="1"/>
      </rPr>
      <t>د پوهنتون اداري نظام د ټاکل شوي رسالت پر اساس او د ستراتیژیکو لومړیتوبونو په پام کې نیولو سره پر مخ وړل کېږي.</t>
    </r>
  </si>
  <si>
    <r>
      <t>اخلاقي اصول، انصاف او عدالت</t>
    </r>
    <r>
      <rPr>
        <sz val="8"/>
        <rFont val="Bahij Zar"/>
        <family val="1"/>
      </rPr>
      <t xml:space="preserve">
پوهنتون د اخلاقي چلند له معیارونو، انصاف او عدالت سره سم عمل کوي، له فساد، واسطې او قوم‌پالنې څخه مخنیوی کوي. همدا راز د پوهنتون په ټولو کاري برخو کې انصاف او عدالت نافذ دی او له تطبیق څخه یې دوامداره څارنه ترسره کېږي.
</t>
    </r>
  </si>
  <si>
    <r>
      <t xml:space="preserve">مالي مدیریت 
</t>
    </r>
    <r>
      <rPr>
        <sz val="8"/>
        <rFont val="Bahij Zar"/>
        <family val="1"/>
      </rPr>
      <t xml:space="preserve">پوهنتون د کلنۍ بودیجې د اغېزمن مدیریت په هکله ډاډ ورکوي. </t>
    </r>
    <r>
      <rPr>
        <b/>
        <sz val="8"/>
        <rFont val="Bahij Zar"/>
        <family val="1"/>
      </rPr>
      <t xml:space="preserve">
.</t>
    </r>
  </si>
  <si>
    <r>
      <t xml:space="preserve">مالي سېستمونه 
</t>
    </r>
    <r>
      <rPr>
        <sz val="8"/>
        <rFont val="Bahij Zar"/>
        <family val="1"/>
      </rPr>
      <t>پوهنتون د مالي او حسابي مدیریت لپاره اغېزمن سېستمونه رامنځته کړي دي. 
.</t>
    </r>
  </si>
  <si>
    <r>
      <t xml:space="preserve">حساب ورکول
</t>
    </r>
    <r>
      <rPr>
        <sz val="8"/>
        <rFont val="Bahij Zar"/>
        <family val="1"/>
      </rPr>
      <t>د پوهنتون عواید او لګښتونه هر کال تر تفتیش یا کتنې لاندې نیول کېږي.</t>
    </r>
  </si>
  <si>
    <t>پوهنتون یو کلن مالي پلان لري، چې په روښانه ډول ستراتیژیک پلان کې شاملو ستراتیژیکو اهدافو سره سمون لري.</t>
  </si>
  <si>
    <r>
      <t xml:space="preserve">پنځم (5) اصلي معیار: علمي برنامې: </t>
    </r>
    <r>
      <rPr>
        <sz val="8"/>
        <rFont val="Bahij Zar"/>
        <family val="1"/>
      </rPr>
      <t>علمي برنامې د ټولنې د اړتیا او د پوهنتون له رسالت سره همغږي دي او په دوامداره توګه د ښه والي څخه د ډاډ ګېرنې لپاره په منظمه توګه بیا کتل کیږي.</t>
    </r>
  </si>
  <si>
    <r>
      <t xml:space="preserve">اتم (8) اصلي معیار: د محصل تجربې: </t>
    </r>
    <r>
      <rPr>
        <sz val="8"/>
        <rFont val="Bahij Zar"/>
        <family val="1"/>
      </rPr>
      <t>پوهنتون یو داسې مثبت چاپیریال رامنځته کړی، چې محصلین په کې کولای شي زده کړیز پرمختګ وکړي او کامیابي تر لاسه کړي.</t>
    </r>
  </si>
  <si>
    <t>پوهنتون په دوامداره ډول له محصلینو او د محصلینو استازو سره د سروې ګانو او نورو لارو چارو له لارې مشورې کوي تر څو د هغوی اړتیاووې او تجربې ښه درک کړي.</t>
  </si>
  <si>
    <t>د پوهنتون په کچه د نظم او دسپلین فعالیتونو د ترسراوي په خاطر د فعالې کمېټې شتون( د پوهنتون د علمي شورا څخه د کمېټو د مسؤل او غړو تائید، چې پکې د هر پوهنځي یو نماینده لازمي وي، تائید شوې دندو لایحه ، تائید شوی کلنی عملیاتي پلان، د جلساتو د ثبت کتاب چې جلسې په کې ثبت شوې وي، د کمېټې د جلساتو پریکړې اړوند برخو ته په رسمې ډول استول، د کمېټې د پریکړو تطبیق او تعقیب او د کمېټې عملیاتي پلان په اساس تائید شوی تفصیلي راپور.).</t>
  </si>
  <si>
    <r>
      <t xml:space="preserve">دوره يي بیاکتنه
</t>
    </r>
    <r>
      <rPr>
        <sz val="8"/>
        <rFont val="Bahij Zar"/>
        <family val="1"/>
      </rPr>
      <t xml:space="preserve">د پوهنتون ټولې علمې برنامې په هره تحصیلي دوره کې یو ځل د علمي برنامو د دوره یې بیاکتنې د لارښود له غوښتنو سره سم بیاکتل کیږي </t>
    </r>
  </si>
  <si>
    <t>د پوهنتون په کچه د برښنایې زده کړو فعالې کمېټې شتون (د پوهنتون د علمي شورا څخه د کمېټو د مسؤل او غړو تائید، تائید شوې دندو لایحه، چې پکې د هر پوهنځي یو نماینده لازمي وي، تائید شوی کلنی عملیاتي پلان، د جلساتو د ثبت کتاب چې جلسې په کې ثبت شوې وي، د کمېټې د جلساتو پریکړې اړوند برخو ته په رسمې ډول استول، د کمېټې د پریکړو تطبیق او تعقیب او د کمېټې عملیاتي پلان په اساس تائید شوی تفصیلي راپور.</t>
  </si>
  <si>
    <r>
      <t>شپږم (6) اصلي معیار : څېړنه:</t>
    </r>
    <r>
      <rPr>
        <sz val="8"/>
        <rFont val="Bahij Zar"/>
        <family val="1"/>
      </rPr>
      <t xml:space="preserve"> پوهنتون د علمي څېړنو لپاره د اړتیا وړ امکانات، زیربناوې او تجهیزات رامنځته کړي، استادان په فعال ډول په څېړنیزو کړنو کې بوخت دي او له امکاناتو څخه ګټه اخلي.</t>
    </r>
  </si>
  <si>
    <r>
      <t xml:space="preserve">ملاتړ
</t>
    </r>
    <r>
      <rPr>
        <sz val="8"/>
        <rFont val="Bahij Zar"/>
        <family val="1"/>
      </rPr>
      <t xml:space="preserve">پوهنتون د علمي کادر غړو د څېړنو لپاره بودیجه په نظر کې نیسې او دا بودیجه عملاً په مصرف رسوي، د استادانو له لوري د دې بودیجې د عملي مصرف اسناد شتون لري او همدارنګه څېړونکي استادان تشویق او هڅول کیږي . </t>
    </r>
  </si>
  <si>
    <r>
      <t xml:space="preserve">روزنه او ظرفیت لوړونه 
</t>
    </r>
    <r>
      <rPr>
        <sz val="8"/>
        <rFont val="Bahij Zar"/>
        <family val="1"/>
      </rPr>
      <t>پوهنتون علمي کادر غړي د تحصیلي درجو او څېړنېزو مهارتونو ظرفیت لوړونې په موخه په بورسونو کې لیږي او همدارنګه د څېړنیزو مهاروتونو د لوړونې په موخه روزنېزې برنامې ورته دایروي تر څو معیاري څېړنې ترسره کړي.</t>
    </r>
  </si>
  <si>
    <r>
      <rPr>
        <b/>
        <sz val="8"/>
        <rFont val="Bahij Zar"/>
        <family val="1"/>
      </rPr>
      <t>مسلکي پراختیا</t>
    </r>
    <r>
      <rPr>
        <sz val="8"/>
        <rFont val="Bahij Zar"/>
        <family val="1"/>
      </rPr>
      <t xml:space="preserve">
پوهنتون د علمي غړو، مدیریتي، اداري او تخنیکي کارکوونکو لپاره تدریسي امکانات، منابع او د مسلکي پرمختګ فرصتونه برابروي.</t>
    </r>
  </si>
  <si>
    <r>
      <rPr>
        <b/>
        <sz val="8"/>
        <rFont val="Bahij Zar"/>
        <family val="1"/>
      </rPr>
      <t>د محصلینو په اړه معلومات او لاسته راونې</t>
    </r>
    <r>
      <rPr>
        <sz val="8"/>
        <rFont val="Bahij Zar"/>
        <family val="1"/>
      </rPr>
      <t xml:space="preserve">
پوهنتون باید داسې یو معیاري سیستم ولري چې د محصلینو معلومات راټول او تحلیل کړي، ترڅو د محصلینو فعالیتونه وڅیړي او د پرمختګ څارنه یې وکړي.</t>
    </r>
  </si>
  <si>
    <t>پوهنځيو د تایید شوي مکانیزم پراساس خپل محصلین د کاري مهارتونو د لوړولو او د هغوی د کاري اړتیا معلومولو پر اساس کارموندنې مرکز ته ور معرفي کړي دي.</t>
  </si>
  <si>
    <r>
      <rPr>
        <b/>
        <sz val="8"/>
        <rFont val="Bahij Zar"/>
        <family val="1"/>
      </rPr>
      <t>تشکیل او مدیریت</t>
    </r>
    <r>
      <rPr>
        <sz val="8"/>
        <rFont val="Bahij Zar"/>
        <family val="1"/>
      </rPr>
      <t xml:space="preserve">
پوهنتون ډاډ ورکوي چې د کیفیت لوړاوي، ښه والي او اعتبار ترلاسه کولو بهیر د پوهنتون په ټولو کچو کې د تقنيني اسنادو سره سم په مؤثره توګه رهبري او مدیریت شوی.</t>
    </r>
  </si>
  <si>
    <r>
      <rPr>
        <b/>
        <sz val="8"/>
        <rFont val="Bahij Zar"/>
        <family val="1"/>
      </rPr>
      <t>سرچېنې</t>
    </r>
    <r>
      <rPr>
        <sz val="8"/>
        <rFont val="Bahij Zar"/>
        <family val="1"/>
      </rPr>
      <t xml:space="preserve">
پوهنتون ډاډ ورکوي چې د کیفیت لوړاوي او د هغې د پلانونو د پلي کولو لپاره یې اړینې سرچېنې چمتو کړي دي</t>
    </r>
  </si>
  <si>
    <r>
      <t xml:space="preserve">لسم (10) اصلي معیار: کتابتون او معلوماتي سرچېنې: </t>
    </r>
    <r>
      <rPr>
        <sz val="8"/>
        <rFont val="Bahij Zar"/>
        <family val="1"/>
      </rPr>
      <t>پوهنتون د خپلو علمي او څېړنېزو برنامو اړتیاوو ته په کتو سره د علمي کادر غړو او محصلینو لپاره د کتابتون او کافي معلوماتي سرچېنو ته د لاسرسي مناسبو خدمتونو زمینه برابروي.</t>
    </r>
  </si>
  <si>
    <r>
      <rPr>
        <b/>
        <sz val="8"/>
        <rFont val="Bahij Zar"/>
        <family val="1"/>
      </rPr>
      <t>ظرفیت او امکانات</t>
    </r>
    <r>
      <rPr>
        <sz val="8"/>
        <rFont val="Bahij Zar"/>
        <family val="1"/>
      </rPr>
      <t xml:space="preserve">
پوهنتون د مناسبو امکاناتو په شتون سره مرکزي کتابتون رامنځه کړی او د خپلو علمي او څېړنېزو برنامو د ملاتړ لپاره کافي معلوماتي سرچېنې چمتو کوي.</t>
    </r>
  </si>
  <si>
    <r>
      <rPr>
        <b/>
        <sz val="8"/>
        <rFont val="Bahij Zar"/>
        <family val="1"/>
      </rPr>
      <t>لاسرسی</t>
    </r>
    <r>
      <rPr>
        <sz val="8"/>
        <rFont val="Bahij Zar"/>
        <family val="1"/>
      </rPr>
      <t xml:space="preserve">
پوهنتون علمي کادرغړو او محصلینو لپاره کتابتوني او معلوماتي سرچېنو ته د مناسب لاسرسي ډاډ ورکوي</t>
    </r>
  </si>
  <si>
    <r>
      <rPr>
        <b/>
        <sz val="8"/>
        <rFont val="Bahij Zar"/>
        <family val="1"/>
      </rPr>
      <t>معلوماتي ټکنالوژي</t>
    </r>
    <r>
      <rPr>
        <sz val="8"/>
        <rFont val="Bahij Zar"/>
        <family val="1"/>
      </rPr>
      <t xml:space="preserve">
پوهنتون د خپلو علمي برنامو د اړتیاوو مطابق کافي او مناسب معلوماتي ټکنالوژیکي اسانتیاوې لري او د علمي کادر، کارکوونکو او محصلینو لپاره یې انټرنېټ ته د لاسرسی سهولت برابر کړی دی. همدا راز دا اسانتیاوې په مؤثره توګه مدیریت کوي او له هغوي څخه ساتنه او مراقبت کوي.
 </t>
    </r>
  </si>
  <si>
    <r>
      <rPr>
        <b/>
        <sz val="8"/>
        <rFont val="Bahij Zar"/>
        <family val="1"/>
      </rPr>
      <t>د پوهنتون چاپیریال</t>
    </r>
    <r>
      <rPr>
        <sz val="8"/>
        <rFont val="Bahij Zar"/>
        <family val="1"/>
      </rPr>
      <t xml:space="preserve"> 
پوهنتون د علمي کادرغړو، کارکوونکو او محصلینو لپاره د سالم، خوندي او باثباته چاپیریال د رامنځته کولو لپاره اړین اقدامات ترسره کوي</t>
    </r>
  </si>
  <si>
    <t>د ستراتیژیک پلان په جوړښت کې باید د ستراتیژیک پلان محورونه، د هر محور لپاره ستراتيژیک اهداف، ستراتیژۍ، د هرې ستراتیژۍ د ترلاسه کولو لپاره فعالیتونه او د هرې ستراتیژۍ د بریالیتوب د کچې د اندازې لپاره شاخصونه موجود وي.</t>
  </si>
  <si>
    <t xml:space="preserve">پوهنتون د خپلو علمي برنامو د اړتیاوو په اساس د بهرنیو پوهنتونونو او نورو ذینفعانو سره د نظام د تګلارو په رڼا کې هوکړه لیکونه ترسره، تطبیق او په مؤثره توګه یې مدیریت کړي دي. </t>
  </si>
  <si>
    <t xml:space="preserve">برښنایې زده کړو مدیریت سیستم څخه د نظارت او استفادې د تائید شوي کړنلاره شتون، د الکترونیکي زده کړو مدیریت سیستم په هکله د استادانو او محصلینو نظر ورکول اخیستل او په سیستم کې د رامنځته شویو اصلاحاتو شواهد. </t>
  </si>
  <si>
    <t xml:space="preserve">د څیړنو او ابتکاراتو د تشویق او ترغیب کړنلاره شتون لري او تطبیق کیږي. </t>
  </si>
  <si>
    <t>مشوره ورکونې مرکز کې محصلینو ته د خدماتو د وړاندې کولو کړنلاره شتون .</t>
  </si>
  <si>
    <t>په ټولنه کې د امیرالمؤمنین (حفظه الله تعالی) د احکامو، فرامینو په هکله د پوهاوي برنامو د تدویر اسناد او شواهد (د ټاکلې کړنلارې د شرائطو پر اساس په سمینارونو او رسنیو کې ګډون)</t>
  </si>
  <si>
    <t>د امیرالمؤمنین (حفظه الله تعالی) د احکامو، فرامینو او د نظام د تګلارو د پوهاوي لپاره د کړنلارې شتون.</t>
  </si>
  <si>
    <t xml:space="preserve">د پوهنتون علمي شورا لخوا تایید شوې د اخلاقي چلند، انصاف او تګلارې شتون چې پکې ټول د انصاف، عدالت، اخلاقي چلند او تخلفاتو لپاره تادیبي موارد روښانه شوی. </t>
  </si>
  <si>
    <t>د اخلاقي چلند، انصاف او تګلارې د سرغړونو په وړاندې د پوهنتون د ترسره شویو اجراآتو اسناد او شواهد</t>
  </si>
  <si>
    <t xml:space="preserve">د اخلاقي چلند، انصاف او عدالت تګلارې د تطبیق شواهد </t>
  </si>
  <si>
    <t>رسنۍ</t>
  </si>
  <si>
    <t>په بریښنا پانهکې د پوهنځي اړوند معلوماتو د نشر شواهد.</t>
  </si>
  <si>
    <t xml:space="preserve">د پوهنتون علمي کادر غړو ته د روزنېزو دورو، سمینارونو او ورکشاپونو د دایرولو شواهد ( ورکړل شوي تصدیقونه، داسې ارقام او معلومات چې وښیې څو فیصده استادانو رزونه ترلاسه کړې ده...). </t>
  </si>
  <si>
    <t>د نصاب د محتوا او خصوصیاتو سره د مضامینو د درسي تګلارو او زده کړې او تدریس پېشبیني شویو کړنلارو مطابقت.</t>
  </si>
  <si>
    <t>په پوهنتون کې د معلوماتي ټکنالوژۍ مرکز او یا د دې معادل شتون لري چې اړینې اسانتیاوې لکه: نرم افزار، سخت افزار، شبکه او د معلوماتو ذخیره کولو سیستم ولري.</t>
  </si>
  <si>
    <t>میکانیزم</t>
  </si>
  <si>
    <t>درسي تګلاري</t>
  </si>
  <si>
    <t>د پوهنتون په کچه د برښنا پاڼې شتون او په عملي ډول ورڅخه د استفادې شواهد.</t>
  </si>
  <si>
    <t xml:space="preserve">د پوهنتون د ټولو برنامو لپاره د سند پالیسۍ شتون چې دغه موارد په کې مشخص شوی وي (د برنامې د ایجاد اړتیا، د برنامې مشخصات، درسې نصاب، د برنامې د تطبیق لپاره د فزیکي او بشري منابعو شتون) هغه علمي برنامې چې مخکې اېجاد شوي دي؛ په هغه صورت کې چې دوره یي بیاکتنه یې ترسره شوي وي د پالیسۍ سند شتون ورته حتمي دی او هغه علمي برنامي چې د ایجاد په وخت کې یې سند پالیسې نه وي ترتیب شوی او تر اوسه یې دوره یې بیاکتنه نه وي ترسره شوې د سند پالیسۍ شتون ورته الزامي نه دې. </t>
  </si>
  <si>
    <t xml:space="preserve">د علمي برنامو د نصابونو تدوین او تطبیق د محلي، ملي، منطقوي او نړیوالو غوښتونو په اساس ترتیب شوی چې دغه موخې په زده کړیزو اهدافو، د فراغت متوقعه پایلو او د مضامینو زده کړیز اهداف په کې منعکس شوي وي. </t>
  </si>
  <si>
    <t>په بریښنا پاڼه کې د څانګو اړوند معلوماتو د نشر شواهد.</t>
  </si>
  <si>
    <t>د علمي برنامو دوره یې بیاکتنه ترسره او طی مراحل شوې او نتیجه یې ( دوام، تعلیق، ادغام او لغوه) په واضح ډول معلومیږي، عملیاتي پلان یې تطبیق او راپور یې لوړو زده کړو وزارت ته استول شوی دی</t>
  </si>
  <si>
    <t>د هر پوهنځي په اساس د علمي برنامو دوره یې بیاکتنې توحیدي راپورونو شتون چې مربوطه پوهنځيو د کیفیت لوړونې فرعي کمېټو او علمي شوراګانو کې تائید شوي وي او په رسمې ډول د کیفیت لوړونې آمریت ته استول شوي وي ( امکان لري چې د لوړو زده کړو وزارت د علمي برنامو پراختیا ریاست د هرې برنامې راپور د طی مراحل او تصمیم نیونې لپاره په انفرادې ډول وغواړي).</t>
  </si>
  <si>
    <t xml:space="preserve">په بریښنا پاڼه کې د دوره یې بیاکتني د پایلو د نشر شواهد او همدارنګه د ذینفعانو سره د پایلو د شریکولو شواهد. </t>
  </si>
  <si>
    <r>
      <t xml:space="preserve">میتودولوژي
</t>
    </r>
    <r>
      <rPr>
        <sz val="8"/>
        <rFont val="Bahij Zar"/>
        <family val="1"/>
      </rPr>
      <t xml:space="preserve">د زده کړې او تدریس طریقې او روشونه چې په علمي برنامو کې استفاده کیږي په منظم ډول تجدید کیږي. </t>
    </r>
  </si>
  <si>
    <t>ټولو علمي کادر غړو د محصل محورۍ او پایلو پراساس د زده کړو اساسات منلي او په خپل تدریسي روشونو کې یې تطبیقوي</t>
  </si>
  <si>
    <r>
      <t xml:space="preserve">برښنایې زده کړې(د زده کړو لپاره له تکنالوژۍ څخه استفاده) </t>
    </r>
    <r>
      <rPr>
        <sz val="8"/>
        <rFont val="Bahij Zar"/>
        <family val="1"/>
      </rPr>
      <t xml:space="preserve">
پوهنتون برښنایې زده کړو سیستم ته پراختیا او وده ورکړې او په پوهنتون کې یې تطبیق کړې.</t>
    </r>
  </si>
  <si>
    <t xml:space="preserve">پوهنتون د معلوماتي تکنالوژۍ څخه استفاده کړې او د هغې څارنه ترسره کوي او رایج کوي یې. </t>
  </si>
  <si>
    <t>د برښنایي زده کړو مدیریت سیستم (LMS) د شتون شواهد.</t>
  </si>
  <si>
    <t xml:space="preserve">پوهنتون د برښنایي زده کړو لپاره لازمې اسانتیاوې لري. </t>
  </si>
  <si>
    <t xml:space="preserve">برښنایې زده کړو مدیریت سیستم کې د علمي کادر غړو له لوري د ثبت شویو ښوونیزو دورو شواهد. </t>
  </si>
  <si>
    <r>
      <t xml:space="preserve">د ذینفعانو سره اړیکې 
</t>
    </r>
    <r>
      <rPr>
        <sz val="8"/>
        <rFont val="Bahij Zar"/>
        <family val="1"/>
      </rPr>
      <t xml:space="preserve">پوهنتون د خپلو ستراتېژیکو اهدافو د ترلاسه کولو په موخه د داخلي او بهرنیو ذینفعانو سره هوکړه لیکونه ترسره کړي. </t>
    </r>
  </si>
  <si>
    <t xml:space="preserve">د بهرنیو پوهنتونونو او ذینفعانو سره د ترسره شوو هوکړه لیکونو له محتوا څخه د استفادې شواهد. </t>
  </si>
  <si>
    <t xml:space="preserve">د څېړنو تائید شوې تګلارې شتون چې د اخلاقي کوډونو لرونکي وي (نشرحق، ادبي سرقت...) او د پوهنتون په بریښنا پاڼه کې یې د نشر شواهد. </t>
  </si>
  <si>
    <t>په ټولو برخو کې د څېړنیزې تګلارې د تعقیب شواهد (د ترسره شويو څېړنو کتنه، د تګلارې مطابق لاسته راغلي نظرونه او اصلاحات ...).</t>
  </si>
  <si>
    <t xml:space="preserve">د تحقیقاتو لپاره د مربوطه ادارو څخه د اړتیا معلومولو معیاري پروسې شواهد ( د اړتیا معلومولو پروسه د پوهنتون په څېړنیزې تګلارو کې په واضح ډول د مرحلو په تفکیک سره ښودل شوی ده). </t>
  </si>
  <si>
    <t xml:space="preserve">د داسې شواهدو شتون چې وښیي د څانګې اړوند د څېړنو ساحه د ذیربطو اداراتو څخه د تر لاسه شویو اړتیاوو سره سمون لري (د څانګو سره د اړتیا معلومولو پایلو شریکولو مکتوبونه، د څانګو په مجلسونو کې پرې بحث). </t>
  </si>
  <si>
    <t>څانګه د علمي کادر غړو د تحقیق ساحه مشخصوي (د اړتیا معلومولو په پام کې نیولو سره د علمي کادر غړو د تخصص په اساس د څېړنو ساحې تقسیم کړي دي ).</t>
  </si>
  <si>
    <t>علمي برنامو د څېړنې معیاري اړتیا ارزونې څخه استفاده کړې او د ذیربطو ادارو د اړتیا ارزونې په پام کې نیولو سره علمي څېړنو ساحې یې تعیین کړې دي.</t>
  </si>
  <si>
    <t>د څانګو د علمي کادر غړو د څېړنو ساحه مشخصه ده.</t>
  </si>
  <si>
    <r>
      <t xml:space="preserve">څېړنیز فعالیتونه
</t>
    </r>
    <r>
      <rPr>
        <sz val="8"/>
        <rFont val="Bahij Zar"/>
        <family val="1"/>
      </rPr>
      <t xml:space="preserve">پوهنتون علمي کادر غړي او محصلین د علمي څېړنو په ترسره کولو کې په فعال ډول دخیل کړي دي او همدارنګه علمي کادر غړي څېړنېزې پروژې ترسره کوي چې په دې کې اړوند اسناد لکه: پروپوزلونه، قراردادونه، ترسره شوې څېړنې او ذیربطو ارګانونو څخه مالي ملاتړ ترلاسه کول شتون لري. </t>
    </r>
  </si>
  <si>
    <t xml:space="preserve">علمي کادر غړي د څېړنې تګلارې، تخصص، علمي رتبې او د تحصیلي درجې په اساس خپل تحقیقات ترسره کوي. </t>
  </si>
  <si>
    <t>له ټولني او اړوند ادارو سره د څېړنیزو پایلو د شریکولو کولو شواهد</t>
  </si>
  <si>
    <t>په مختلفو لارو له ټولني او مربوطه اداراتو سره د علمي کادر غړو د ترسره شویو څېړنو د پایلو شریکولو شواهد او د هغې کلنی توحیدي راپور( اړونده اداراتو ته د علمي څېړنو د پایلو لیږلو شواهد)</t>
  </si>
  <si>
    <t xml:space="preserve">د هوکړه لیک د محتوا په اساس د تحقیقاتي پروژو د ترسراوي شواهد. </t>
  </si>
  <si>
    <t xml:space="preserve">د مربوطه اداراتو سره د تحقیقاتي قراردادونو او پروژو د هوکړه لیک شواهد. </t>
  </si>
  <si>
    <t>د پوهنځي په کچه د علمي څېړنو فرعي کمېټې شتون (د پوهنځي علمي شورا څخه د کمېټو د مسؤل او غړو تائید، تائید شوې دندو لایحه، تائید شوی کلنی عملیاتي پلان، د جلساتو د ثبت کتاب چې جلسې په کې ثبت شوي وي، د کمېټې د جلساتو پرېکړې اړوند برخو ته په رسمې ډول استول، د کمېټې د پرېکړو تطبیق او تعقیب او د کمېټې کلني عملیاتي پلان په اساس تائید شوی تفصیلي راپور.</t>
  </si>
  <si>
    <t xml:space="preserve">علمي څېړنکو لپاره د تشویق او ترغیب د تائید شوې کړنلاره شتون. </t>
  </si>
  <si>
    <t>داسې اسناد او شواهد چې وښیي د علمي څېړنو معاونیت/ آمریت د پوهنتون د علمي څېړنو فرعي کمېټو سره په همغږۍ د هر کال په پیل کې د اړتیا معلومولو په اساس دا معلومه کړې، چې د علمي څېړنو په کومه برخه کې روزنې ته اړتیا ده او د همدې په اساس علمي څېړنو معاونیت/ آمریت د پلان په اساس په مربوطه برخه کې تعلیمي دورې او ورکشاپونه دایر کړي.</t>
  </si>
  <si>
    <t>داسې اسناد او شواهد چې وښیي، د پوهنځيو علمي څېړنو فرعي کمېټو د هر کال په پیل کې د اړتیا معلومولو په اساس دا معلومه کړې چې د علمي څېړنو په کومه برخه کې روزنې ته اړتیا ده او د همدې په اساس علمي څېړنو فرعي کمېټو د پلان په اساس په مربوطه برخه کې تعلیمي دورې او ورکشاپونه دایر کړي.</t>
  </si>
  <si>
    <t>د پوهنځيو په کچه د څېړنو برخه د علمي کادر غړو د ظرفیت لوړونې پلان د تطبیق شواهد.</t>
  </si>
  <si>
    <t>د علمي کادر غړو د استخدام، تعیین او دوامداره ارزونې تګلارې شتون او د هغې د تطبیق شواهد. په هره رشته کې لږ تر لږه د ۴ تنو علمي کادر غړو شتون (د لوړو زده کړو وزارت د لایحې په اساس د تقرر شواهد ) (د ۱۴۰۴،۰۱،۲۶-۱۴۴۶،‍۱۰،۱۷ نېټې د خصوصي پوهنتونونو د اختصاصي کمېسیون پریکړه)</t>
  </si>
  <si>
    <t xml:space="preserve">د سمسترواره تقسیم اوقات شتون، د استاد او مضمون تر منځ نسبت (حد اکثر 1:4 غیر مشابه مضامین)، هر استاد ته ورسپارل شوي درسې ساعتونه، له صنف څخه د محصل سره د استاد اړیکه (د محصلینو سره همکارۍ او لارښوونې). </t>
  </si>
  <si>
    <t xml:space="preserve"> د استادانو د علمي فعالیتونو د ارزونې کړنلارې شتون.</t>
  </si>
  <si>
    <t xml:space="preserve">پوهنتون د استادانو د فعالیتونو د ارزونې لپاره یوه تائید شوې تګلاره لري چې په دوامداره ډول تطبیقیږي، د کیفي معیارونو پراساس نظر ورکول کیږي </t>
  </si>
  <si>
    <t xml:space="preserve">د ټولو مضامینو تدریس لپاره استخدام شوي علمي کادر غړي اړونده برخه کې تخصص لري او په دوامداره ډول د تحلیل، ارزیابۍ او تحصیلي ظرفیت لوړونې لاندې نیول کیږي. </t>
  </si>
  <si>
    <t>پوهنتون د مسلکي پراختیا مرکز اېجاد کړی دی</t>
  </si>
  <si>
    <t>د علمي کادر غړو، مدیریتي، اداري او تخنیکي کارکوونکو د ظرفیت لوړونې اړتیاوې تشخیص شوي او د دې اړتیاوو پر اساس د ظرفیت لوړونې پروګرامونه دایر شوي دي. همداراز، د مسلکي پرمختګ په پروګرامونو کې ګډون کوونکي تشویقېږي.</t>
  </si>
  <si>
    <t xml:space="preserve"> د علمي ازادۍ تګلاره رعایت کیږي</t>
  </si>
  <si>
    <t xml:space="preserve">د علمي ازادیو تائید شوې تګلارې شتون(علمي ازادۍ محدودیتونه باید په تګلاره کې په واضح ډول ‌ذکر شوي وي) او په بریښنا پاڼه کې یې د نشر شواهد. </t>
  </si>
  <si>
    <r>
      <rPr>
        <b/>
        <sz val="8"/>
        <rFont val="Bahij Zar"/>
        <family val="1"/>
      </rPr>
      <t>علمي ازادۍ</t>
    </r>
    <r>
      <rPr>
        <sz val="8"/>
        <rFont val="Bahij Zar"/>
        <family val="1"/>
      </rPr>
      <t xml:space="preserve"> 
پوهنتون د قانون سره سم د علمي آزادیو د خوندیتوب لپاره مناسبه تګلاره خپروي او تطبیقوي.</t>
    </r>
  </si>
  <si>
    <t xml:space="preserve"> د کلني نظارت د راپورشتون ( د ارقامو او معلوماتو پراساس د محصلینو د پرمختګ، د فارغانو احصایه، د فارغانو استخدام، د محصلینو نظرونه او د فارغانو د نظریاتو برخه څرګنده کړي).</t>
  </si>
  <si>
    <r>
      <t xml:space="preserve">نهم (9) اصلي معیار: د کیفیت ښه والی او لوړول: </t>
    </r>
    <r>
      <rPr>
        <sz val="8"/>
        <rFont val="Bahij Zar"/>
        <family val="1"/>
      </rPr>
      <t>پوهنتون داسې جوړښتونه او پروسې لري، چې د ټولو اړخونو د کړنو کتنه او پرله پسې د کیفیت اصلاح وکړای شي.</t>
    </r>
  </si>
  <si>
    <t xml:space="preserve"> د کیفیت لوړولو آمریت د تضمین کیفیت، اعتبار ترلاسه کولو او اعتبار ساتنې بهیر ته وده ورکوي</t>
  </si>
  <si>
    <t>پوهنځیو د کیفیت لوړاوي او د اعتبار ترلاسه کولو پروسې د رهبري او مدیریت لپاره د کیفیت دلوړولو کمېټه رامنځته کړې او د پوهنځیو رهبري په مستقیم ډول د تضمین کیفیت او اعتبار ورکولو په بهیر کې ښکېله ده.</t>
  </si>
  <si>
    <t xml:space="preserve">د تضمین کیفیت او اعتبار ورکولو معیارونو پر اساس د دوسیه دارۍ منظم سیستم شتون. </t>
  </si>
  <si>
    <t>د پوهنتون په کچه د کیفیت لوړولو اصلي کمېټې شتون (د پوهنتون علمي شورا څخه د کمیټې مسؤل او غړو تائید، چې پکې د هر پوهنځي یو نماینده لازمي وي، د دندو تائید شوې لایحه، تائید شوی کلنی عملیاتي پلان، د جلساتو کتاب او په کتاب کې د جلساتو ثبت، د جلسې رسمي پریکړې، اړوندو مراجعو ته د خبرتیا او استولو اسناد او د کمېټې د پریکړو د تطبیق یا تعقیب شواهد، او د کمېټې لخوا د کلني پلان سره سم د ترسره شویو فعالیتونو کلني تائید شوی تفصیلي راپور ).</t>
  </si>
  <si>
    <t>د پوهنتون په کچه د ځان ‌ارزونې توحید شوي راپور شتون، چې د دقیقو او مستندو معلوماتو له لارې د پوهنځیو د ځان ‌ارزونې راپورونو او د پوهنتون د نورو اداري برخو اسنادو او شواهدو ته په کتو ترتیب او له اړوند معیارونو سره سم طی مراحل شوی وي.</t>
  </si>
  <si>
    <t xml:space="preserve">د پوهنتون په کچه علمي کادر غړو، اداري کارکوونکو او محصلینو ته د تضمین کیفیت او اعتبار ورکولو معیارونو د تشریح په هکله د کنفرانسونو او ورکشاپونو د دایریدو اسناد او شواهد، چې د تضمین کیفیت او اعتبار ورکولو چوکاټ سره تړاو لري (د کلني نظارت راپور، د علمي برنامو دوريي بیاکتنه او نور) </t>
  </si>
  <si>
    <t xml:space="preserve">د اعتبار ترلاسه کولو مرحلې پر اساس د پوهنځیو د ځان‌ ارزونې راپورونو شتون. </t>
  </si>
  <si>
    <t>د پوهنځیو په کچه علمي کادر غړو، اداري کارکوونکو او محصلینو ته د تضمین کیفیت او اعتبار ورکولو معیارونو د تشریح په هکله د کنفرانسونو او ورکشاپونو د دایریدو اسناد او شواهد چې د تضمین کیفیت او اعتبار ورکولو چوکاټ سره تړاو لري (د کلني نظارت راپور، د علمي برنامو دوريي بیاکتنه او نور) (په هغه صورت کې چې د پوهنتون تشکیل کوچنی وي د پوهنتون په کچه شواهد کافي دي)</t>
  </si>
  <si>
    <t>د نویو فزیکي کتابونو لیست شتون چې د پوهنتنون د موجودو څانګو له مخې تفکیک شوی او د تخصصي مضمونونو د غوښتنو سره مطابقت ولري (په فزیکي کتابتون کې باید لږ تر لږه د هر مضمون اساسي درسي ماخذونه چې د مضمونونو په درسي تکلارو کې ذکر شوي، کافي شمېر موجود وي تر څو محصلینو ته لاسرسی برابر شي)</t>
  </si>
  <si>
    <t>د کتابتون په برخه کې هغه سهولتونه او امکانات چې د پوهنتون له‌ خوا وړاندې کېږي، باید په یو لیکلي سند کې په تفصیل سره تشریح شوي او د لاسرسي وړ وي (په دې اسانتیاوو کې د درسي کتابتونو مأخذونو ته لاسرسی، ریفرنس کتابونه، د کتابونو وړاندیز، د کتابونو پور اخیستل، د چاپ او پرنټ خدمتونه، د غږیزو او ویډیويي زده کړه ییزو سرچېنو لاسرسی او نور شامل دي)</t>
  </si>
  <si>
    <t>آنلاین برښنایي سرچینو ته د لاسرسي شواهد، چې د تخصصي برنامو د مضمونونو له اړتیاوو سره مطابقت ولري( په الکترونیکي سرچینو کې الکترونیکي ژورنالونه، الکترونیکي کتابونه او معلوماتي زیرمتونونه شامل دي ، چې دا معلوماتي زیرمتونونه ممکن یوازې ژورنالونه، کتابونه، یا د ژورنالونو او کتابونو ګډه مجموعه ولري)</t>
  </si>
  <si>
    <t>پوهنتون د کتابتون د مدیریت لپاره د اړتیاوو په پام کې نیولو سره مناسب جوړښت رامنځته کړی دی.</t>
  </si>
  <si>
    <t xml:space="preserve">د کتابتون د څارنې او مشورتي پلاوي جوړښت چې د پوهنځیو رئیسانو/د څانګو امرینو او د کتابتون د امر په شمول ترتیب شوی، د پوهنتون د رهبری تر چتر لاندې کار کوي. </t>
  </si>
  <si>
    <t>د مرکزي کتابتون د کتابتوني سیستم څخه د څارنې اسناد او شواهد (د کتابتون د استفادې تحلیلي راپورونو شتون چې د محصلینو د کتابتون کارونې کچه مشخصه کړي او هغه اسناد او شواهد چې د دې راپورونو او کتابتون د ارزونې پراساس د څارنې او مشورتي کمیټې لخوا د کتابتون د مدیریت، پوهنتون رهبري او پوهنځیو لپاره اړینې مشورې ورکړل شوې دي)</t>
  </si>
  <si>
    <t>هغه اسناد او شواهد چې ثابت کړي، د عملي کارونو لپاره د اسانتیاوو څخه په عملي ډول استفاده تر سره شوې ده.</t>
  </si>
  <si>
    <t>د رسمي اسنادو شتون چې دا څرګنده کړي، وداني د پوهنتون په ملکیت کې ده (هغه پوهنتونونه چې قراردادي شتمني لري، که د قرارداد موده د ۱۰ کالو څخه کمه نه وي، د شاخص ۲۰٪ نمره ترلاسه کوي).</t>
  </si>
  <si>
    <t>په پوهنتون کې ورزشي اسانتیاوې او سهولتونه لکه: د لوبو تالار او سپورتي میدانونه شتون لري. یادو اسانتیاو ته د لاسرسی او کارونې شواهد شتون لري (که چیرې خصوصي پوهنتونونه قرارداد ولري او سپورتي اسانتیاوې د لاسرسي وړ وي، نمره ورکول کیږي).</t>
  </si>
  <si>
    <t>د پوهنتون په کچه پلورنځی شتون لري.</t>
  </si>
  <si>
    <t>د پوهنتون په کچه د د لویو غونډو تالار یا د کنفرانس لوی تالار (چې د آدیټوریم معادل امکانات ولري) شتون.</t>
  </si>
  <si>
    <t>د څښلو پاکي او صحي اوبه شتون لري.</t>
  </si>
  <si>
    <t>د لاس وينځلو سهولتونه (دست شوي) شتون لري او پاکوالي ته یې پاملرنه کېږي.</t>
  </si>
  <si>
    <t>په پوهنتون کې د تدریسي، حمایوي، لابراتوارونو، کتابتون، ورزشي اسانتیاوو، درسي ټولګیو او نورو اسانتیاوو د ساتنې، مراقبت او مناسب استعمال لپاره سیستمونه او طرزالعملونه شتون لري او د هغو د کارونې او پلي کېدو شواهد موجود دي.</t>
  </si>
  <si>
    <t>د روغتیا ساتنې تګلارې شتون او د یادې تګلارې د نشرولو او تطبیق شواهد.</t>
  </si>
  <si>
    <t>د علمي کادر غړو، اداري کارکوونکو او محصلینو لپاره د روغتیايي مرکز شتون چې د مسلکي پرسونل درلودونکی وي.</t>
  </si>
  <si>
    <t>د پوهنتون د نوعیت او وضعیت پر اساس د بیړني حالت د مدیریت پلان او طرزالعمل شتون او همدارنګه په هکله یې علمي کادرغړو، اداري کارکوونکو او محصلینو ته د پوهاوي ورکولو اسناد او شواهد.</t>
  </si>
  <si>
    <t>د اور وژنې وسایلو شتون.</t>
  </si>
  <si>
    <t>علمي کادرغړو، اداري کارکوونکو او محصلینو ته د روغتیا، خوندیتوب او امنیت په هکله د پوهاوي وړاندې کولو اسنادو او شواهدو شتون.</t>
  </si>
  <si>
    <t>د امنیتي کیمرو او د خوندیتوب سیسټم شتون (د لوګي حس کوونکي، د خبرداري یا الارم سیسټم)</t>
  </si>
  <si>
    <t>د امنیتي کیمرو د معلوماتو د څارنې او ساتنې کړنلاره شتون.</t>
  </si>
  <si>
    <t>په ټولنه کې د نظام د تګلارو د پوهاوي برنامو د تدویر اسناد او شواهد (د ټاکلې کړنلارې د شرائطو پر اساس په سمینارونو او رسنیو کې ګډون)</t>
  </si>
  <si>
    <t xml:space="preserve">د امیر المومنین حفظه الله تعالی هغه احکام، فرامین چې د پوهنتون په کچه د تطبیق وړ دي. </t>
  </si>
  <si>
    <t>د علمي کادر غړو لخوا د خپلو تحصیلي رشتو د غوښتنو سره په ټولنه کې د علمي پروګرامونو د پوهاوي شواهد (د ټاکلې کړنلارې د شرائطو پر اساس په ورکشاپونو، کنفرانسونو، سیمینارونو او رسنیو کې ګډون،).</t>
  </si>
  <si>
    <t xml:space="preserve">پوهنتون د محصلینو د حقوقو، استازیتوب او ګډون لپاره منظمه تګلاره لري چې د نظام د قوانینو او تګلارو په نظر کې نیولو سره ترتیب شوې او د پوهنتون په بریښنا پانه کې نشر شوې ده. </t>
  </si>
  <si>
    <t>په کتابتون کې موجود کتابونه باید په معیاري ډول وساتل شي، د کتابونو د ساتنې او حفاظت لپاره باید لږ تر لږه لاندې تدابیر په پام کې نېول شوي وي:
۱. کتابتون باید د کتابونو د زیان، خرابېدو، ورکېدو او د غلا کېدو څخه د مخنیوي لپاره مشخصه تګلاره ولري.
۲. د چاپیریال شرایط باید مناسب وساتل شي (مناسبه هوا، رطوبت او منظم پاکوالی).</t>
  </si>
  <si>
    <t>د اخلاقي اصولو، انصاف او عدالت تګلارې</t>
  </si>
  <si>
    <t>استادانو د تقرر تګلاره</t>
  </si>
  <si>
    <t>انفکاک تګلاره</t>
  </si>
  <si>
    <t xml:space="preserve">د داسې اسنادو او شواهدو شتون چې وښیې پوهنتون د محصلینو علمي اړتیاوو د تکمیل په موخه تقویتي برنامې لکه: ژبو زده کړې روزنېز تعلیمي دوري، د کمپیوټر او معلوماتي تکنالوژۍ زده کړو دورې او داسې نور د محصلینو د اړتیا او غوښتنو په اساس دایرې کړي وي. </t>
  </si>
  <si>
    <t>د تحصیل هغه درجه چې د پوهنتون له لوري ورکول کېږي</t>
  </si>
  <si>
    <t>د دکتورا، ماستري او لیسانس په توپیر سره د محصلینو شمېر</t>
  </si>
  <si>
    <t>د پوهنتون کلي وضعیت ته کتنه</t>
  </si>
  <si>
    <t>د پوهنتون د کمېټو له استازیو سره غونډه</t>
  </si>
  <si>
    <t>تدریسي کارکوونکو، محصلینو او اداري کارکوونکو سره غونډه</t>
  </si>
  <si>
    <t>د کرايي تعمیر قرارداد باید لږ تر لږه ۱۰ کالو پورې وي</t>
  </si>
  <si>
    <t>طرزالعملونه</t>
  </si>
  <si>
    <t>د کارکوونکو کاري پلانونه او د هغوی راپورونه</t>
  </si>
  <si>
    <t>د معلوماتي تکنالوژۍ، اجناسو او تحصیلي سهولتونو په څیر د امکانانو د شتون شواهد</t>
  </si>
  <si>
    <t xml:space="preserve">د پوهنځي په کچه د پوهنځي پېژندنې کتاب شتون او د نشر شواهد یې. </t>
  </si>
  <si>
    <t>د څېړنې معاون</t>
  </si>
  <si>
    <t>1400/11/11</t>
  </si>
  <si>
    <t>1400/11/12</t>
  </si>
  <si>
    <t xml:space="preserve"> علمي معینیت </t>
  </si>
  <si>
    <t xml:space="preserve"> لوړو زده کړو وزارت </t>
  </si>
  <si>
    <t xml:space="preserve">د تضمین کیفیت او اعتبار ورکولو ریاست </t>
  </si>
  <si>
    <t>د بیاکتنې راپور</t>
  </si>
  <si>
    <t>د اعتبار ورکولو درېیمه مرحله</t>
  </si>
  <si>
    <t>د پوهنتون نوم دې ولیکل شي</t>
  </si>
  <si>
    <t>موقعیت: ولایت x</t>
  </si>
  <si>
    <t xml:space="preserve">د بیاکتنې نېټه: </t>
  </si>
  <si>
    <t>تر</t>
  </si>
  <si>
    <t xml:space="preserve">د تضمین کیفیت او اعتبار ورکولو  د..... نېټې په () غونډه کې تائید شوه </t>
  </si>
  <si>
    <t>عنوانونه</t>
  </si>
  <si>
    <t xml:space="preserve"> د اعتبار ورکولو د معیارونو پر اساس د بیرونۍ مسلکي بیاکتنې په پروسه کې پوهنتونونو ته د ارزښت ورکولو فورم </t>
  </si>
  <si>
    <t xml:space="preserve">علمي معینیت </t>
  </si>
  <si>
    <t>د مسلکي بیاکتنې نومرو د نهايي راپور تحلیل</t>
  </si>
  <si>
    <t>اصلي معیار</t>
  </si>
  <si>
    <t>پوهنتون لخوا ترلاسه شوې نومره</t>
  </si>
  <si>
    <t xml:space="preserve"> پوهنتون لخوا ترلاسه شوې سلنه</t>
  </si>
  <si>
    <t>معیارونو نومره</t>
  </si>
  <si>
    <t xml:space="preserve"> معیارونو سلنه</t>
  </si>
  <si>
    <t>د اصلي معیارونو ټولې نومرې</t>
  </si>
  <si>
    <t>د پوهنتون لخوا ټولې ترلاسه شوې نومرې</t>
  </si>
  <si>
    <t>د اصلي معیارونو ټوله سلنه</t>
  </si>
  <si>
    <t>د پوهنتون لخوا ترلاسه شوې ټوله سلنه</t>
  </si>
  <si>
    <t>د پوهنتون وضعیت</t>
  </si>
  <si>
    <t>لاسلیک</t>
  </si>
  <si>
    <t>مسلکي بیاکتونکی پلاوی</t>
  </si>
  <si>
    <t>ښاغلی.....................</t>
  </si>
  <si>
    <t>ښاغلی .....................</t>
  </si>
  <si>
    <t xml:space="preserve"> اصلي معیارونو ته ټاکل شوې سلنه</t>
  </si>
  <si>
    <t xml:space="preserve"> د اصلي معیارونو نومره</t>
  </si>
  <si>
    <t>د درېیمې مرحلې لپاره د هر معیار ټاکل شوې سلنه</t>
  </si>
  <si>
    <t>لرلید، رسالت او ستراتیژیکه پلان جوړونه</t>
  </si>
  <si>
    <t>د ټولنې په پرمختګ او د نظام د تګلارو په تطبیق کې د پوهنتون برخه اخیستل</t>
  </si>
  <si>
    <r>
      <t xml:space="preserve">درېیم (3) اصلي معیار: رهبري او اداره: </t>
    </r>
    <r>
      <rPr>
        <sz val="8"/>
        <rFont val="Bahij Zar"/>
        <family val="1"/>
      </rPr>
      <t xml:space="preserve">د پوهنتون رهبري او اداره خپل اړوند رسالت او ستراتیژیکو اهدافو ته رسېدو باندې ټینګار لري. </t>
    </r>
  </si>
  <si>
    <t>رهبري او اداره</t>
  </si>
  <si>
    <r>
      <t xml:space="preserve">څلورم (4) اصلي معیار: مالي سرچینې او د هغې مدیریت: </t>
    </r>
    <r>
      <rPr>
        <sz val="8"/>
        <rFont val="Bahij Zar"/>
        <family val="1"/>
      </rPr>
      <t>د پوهنتون مالي سرچینې د رسالت اوستراتیژیک پلان د تحقق په موخه ځانګړې شوي او مدیریت کېږي.</t>
    </r>
  </si>
  <si>
    <t>مالي سرچینې او د هغې مدیریت</t>
  </si>
  <si>
    <t>علمي برنامې</t>
  </si>
  <si>
    <t>څېړنه</t>
  </si>
  <si>
    <t>استادان او کارکوونکي</t>
  </si>
  <si>
    <t>د محصل تجربې</t>
  </si>
  <si>
    <t>د کیفیت ښه والی او لوړول</t>
  </si>
  <si>
    <t>کتابتون او معلوماتي سرچېنې</t>
  </si>
  <si>
    <t>زیربنا، تدریسي اسانتیاوې او معلوماتي تکنالوژي</t>
  </si>
  <si>
    <t>د داسې اسنادو او شواهدو شتون چې وښیې علمي کادر غړي د څانکو په تفکیک سره په هرو درې کلونو کې یوه مقاله په نړیواله معتبره علمي مجله کې خپره کړي او خپره شوې مقاله د يو کنفرانس له لارې اړونده اداراتو ته وړاندې کړې ده( یاد موارد په خصوصي پوهنتونونو کې د علمی کادر غړو تر څنګ د قرار دادي استادانو لپاره هم حتمي دی)</t>
  </si>
  <si>
    <t xml:space="preserve">د کلني پلان مسوده د کال په پای کې او د راتلونکي کال تر پیل وړاندې، د ستراتیژیک پلان مرکزي کمېټې لخوا ترتیب شوې، د یادې کمېټې او پوهنتون علمي شورا جلساتو کې تایید شوی او د اجرااتو په موخه ټولو اړوندو علمي او اداري واحدونو ته رسماً استول شوېده. </t>
  </si>
  <si>
    <t>پوهنتون د برښنایي زده کړو په برخه کې د خپلو علمي کادر غړو او کارکوونکو ظرفیت لوړونه کوي.</t>
  </si>
  <si>
    <t>د پوهنتون د تشکیلاتي جوړښت په اساس د کارکوونکو د استخدام شواهد.</t>
  </si>
  <si>
    <t>د مدیریتي، اداري او تخنیکي کارکوونکو د کمي ظرفیت پلان (د کارکوونکو د جذب پلان) شتون.</t>
  </si>
  <si>
    <t>پوهنتون د خپلو کارکوونکو د مدیریت لپاره د کارکوونکو چارو آمریت اېجاد کړی او د یوې مشخصې تګلارې له لارې د ټول پوهنتون د کارکوونکو فعالیتونه ارزول کېږي.</t>
  </si>
  <si>
    <t>د پوهنتون اړتیا ته په کتو د کارکوونکو چارو آمر او کارکوونکو شتون .</t>
  </si>
  <si>
    <t>د پوهنتون د ټولو کارکوونکو د سوابقو لپاره د دوسیو شتون.</t>
  </si>
  <si>
    <t xml:space="preserve">د کارکوونکو د کلنیو ارزونو فورمې او د پایلو تحلیل. </t>
  </si>
  <si>
    <t>داسې شواهد چې په ګوته کړي د مدیریتي، اداري او تخنیکي کارکوونکو د ارزونې فورمې او د ارزونې د تګلارو مطابق د کارمند د بست اړوند وظیفوي مسؤلیتونه ارزیابي کوي.</t>
  </si>
  <si>
    <t>پوهنتون دا مستندوي، چې د مدیریتي، اداري او تخنیکي کارکوونکو ارزونه په شفاف او واقعي ډول ترسره شوې او د ارزونې په نتیجه کې لازم اقدامات: مکافات، تأدیبات او د ظرفیت لوړونې لپاره تصمیم نیول شوی دی.</t>
  </si>
  <si>
    <t>د ارزونو د پایلو په اساس د مدیریتي، اداري او تخنیکي کارکوونکو د مکافاتو او تأدیباتو شواهد .</t>
  </si>
  <si>
    <t>د ارزونو د پایلو پر مبنا د مدیریتي، اداري او تخنیکي کارکوونکو په کاري پلانونو کې د نیمګړتیاوو د اصلاح په موخه فعالیتونه شتون لري چې د تطبیق راپورونه یې ترتیب شوي دي.</t>
  </si>
  <si>
    <t>د تخنیکي( لابرانټ او تکنیشن) کارکوونکو لیست چې تحصیلي درجه او کاري تجربه په کې ذکر شوي وي.</t>
  </si>
  <si>
    <t xml:space="preserve">داسې اسنادو شتون چې په ګوته کړي د عملي کارونو د ترسره کولو لپاره د تخنیکي کارکوونکو شمېر بسنه کوي. </t>
  </si>
  <si>
    <t>د تخنیکي کارکوونکو کاري پلانونه چې د دندو لایحې سره مطابقت ولري او یادو پلانونو د تطبیق شواهد.</t>
  </si>
  <si>
    <t>په علمي کارونو کې د تخنیکي کارکوونکو د شمولیت شواهد.</t>
  </si>
  <si>
    <t>د مسلکي پراختیا مرکز د آمر او کارکوونکو د شتون شواهد.</t>
  </si>
  <si>
    <t>استادانو، اداري کارکوونکو او محصلینو لپاره د نظام د تګلارو په هکله د پوهاوي برنامو د تدویر اسناد او شواهد (اجنډا، د ګډونوالو حاضري او ارائیه شوې موضوع)</t>
  </si>
  <si>
    <t xml:space="preserve">مدیریتي، اداري او تخنیکي کارکوونکي: 
پوهنتون مدیریتي، اداري او تخنیکي برخو کې په کافي شمېر سره، په شرایطو برابر او با تجربه کارکوونکي، د علمي پروګرامونو د تطبیق او اړوند فعالیتونو د ملاتړ لپاره استخدام کړي دي، چې د سرچینو ښه مدیریت او استفاده تضمینوي. همدارنګه، پوهنتون خپل مدیریتي، اداري او تخنیکي کارکوونکي د واضحه کړنلارې په مرسته په دوامداره توګه ارزوي او د اړتیا په اساس یې د ظرفیت لوړونه کوي. </t>
  </si>
  <si>
    <t>د پوهنځي ټول کارکوونکي د پوهنځي د تائید شوي تشکیل په اساس استخدام شوي.</t>
  </si>
  <si>
    <t xml:space="preserve">د تخنیکي برخو لپاره مسلکي کارکوونکي استخدام شوي چې د عملي کارونو او خدماتو لپاره بسنه کوي. </t>
  </si>
  <si>
    <t>د کتابتون آمر او کارکوونکي مسلکي او دایمي اشخاص ګمارل شوي دي (ګمارل شوي اشخاص د خپلو کاري ساحو مطابق د دندولایحه لري او د کتابتون اړوند د ظرفیت لوړونې اسناد لري یا په دې برخه کې روزل شوي دي)</t>
  </si>
  <si>
    <t xml:space="preserve">د اړوندو دندو لاېحو او پوهنتون د اړتیاوو پر اساس د رهبرۍ کلني کاري پلانونو شتون. </t>
  </si>
  <si>
    <t>د هرې لیسانس او فوق لیسانس برنامو لپاره د وزارت له لوري د تایید شوي نصاب شتون.</t>
  </si>
  <si>
    <t>د هرې لیسانس او فوق لیسانس برنامو د نصاب د تطبیق شواهد.</t>
  </si>
  <si>
    <t xml:space="preserve">تدریسی امکانات </t>
  </si>
  <si>
    <t xml:space="preserve">مدیریت کتابخانه، کمپیوتر ها ، رهنمود ها، کتاب تثبت مراجع کننده نظافت، </t>
  </si>
  <si>
    <t xml:space="preserve">د پوهنتون او هرې برنامې په کچه د فعالیت جواز </t>
  </si>
  <si>
    <t>د بیاکتنې په پروسه کې د هئت لخوا ورکړل شوی ارزښت</t>
  </si>
  <si>
    <t>د پوهنتون لرلید او رسالت د ستراتیژیک پلان مرکزي کمېټې، د پوهنتون علمي شورا او د لوړو زده کړو وزارت لخوا تایید شوی دی (که چیرې لرلید او رسالت د ستراتیژیک پلان سره یو ځای تایید شوی وي، نو د هغې جلا تایید ته اړتیا نشته)</t>
  </si>
  <si>
    <t>د پوهنځیو رسالت باید روښانه او مشخص وي (په داسې ډول چې د پوهنځی د فعالیت ساحه روښانه کړي او د یو مرجع په توګه د پوهنځی د اهدافو او موخو د ترلاسه کولو په لور د پرمختګ د ارزونې لپاره وکارول شي).</t>
  </si>
  <si>
    <t>د څانګو لرلید باید روښانه، مشخص او لنډ وي (په داسې ډول چې په آسانۍ سره د پوهېدو وړ وي او د تصمیم نیولو او ستراتیژیو ترمنځ د ټاکنې په پړاوونو کې ګټور تمام شي).</t>
  </si>
  <si>
    <t>د څانګو رسالت باید روښانه او مشخص وي (په داسې ډول چې د څانګو د فعالیت ساحه روښانه کړي او د یو مرجع په توګه د څانګو د اهدافو او موخو د ترلاسه کولو په لور د پرمختګ د ارزونې لپاره وکارول شي).</t>
  </si>
  <si>
    <t xml:space="preserve">د پوهنتون په کچه د ستراتيژیک پلان فعالې کمېټې شتون( د پوهنتون علمي شورا څخه د کمېټې د غړو او مسؤل تاییدي، چې پکې د هر پوهنځي یو نماینده لازمي وي، تایید شوې د دندو لایحه ، تایید شوی کلنی عملیاتي پلان، د کمېټې د ثبت کتاب او د جلساتو د ثبت بڼه، اړونده برخو سره په مکتوبي ډول د جلساتو د پرېکړو شریکول او د پرېکړو د تطبیق په موخه د تعقیبي چارو شواهد، د کمېټې د کلني عملیاتي پلان سره په همغږۍ د کمېټې له لورې د ترسره شویو فعالیتونو تفصیلي تایید شوی راپور). 
د ستراتیژیک پلان کمېټه د ستراتیژیک پلان جوړولو او تایید وروسته د ستراتیژیک پلان د تطبیق څخه د څارنې دنده پر مخ وړي. </t>
  </si>
  <si>
    <t xml:space="preserve">
د ستراتیژیک پلان محتوا معیاري ده او د ستراتیژیک پلان جوړونې لارښود سره سمون لري. </t>
  </si>
  <si>
    <t>په ستراتیژیک پلان کې غوره شوې ستراتیژي د پوهنتون د داخلي او خارجي محیطونو څخه د ترلاسه شويو ریښتینو معلوماتو د دقیق تحلیل پر اساس جوړه شوې (د پوهنتون د ستراتیژیک پلان جوړولو په منظور د قوت، کمزورۍ، فرصتونو او ګواښونو تحلیل ملاتړي اسناد ، د محیطي عواملو تحلیل او د ستراتیژیو د لومړیتوب ټاکلو دقیق جدولونه).</t>
  </si>
  <si>
    <t>د معلوماتي ټکنالوژۍ، علمي څېړنو، د عوایدو ترلاسه کول، نړیوال فعالیتونه او د افغاني ټولنې په پرمختګ کې د پوهنتون ونده، یاد پینځه محورونه په ستراتیژیک پلان کې په روښانه توګه څرګند شوي (ستراتیژیک اهداف، ستراتیژۍ او پینځه کلن عملیاتی پلان).</t>
  </si>
  <si>
    <t xml:space="preserve">د ستراتیژیک پلان لپاره پینځه کلن عملیاتي پلان د ټاکلي لارښود سره سم داسې ترتیب شوی چې په هغې کې لږ تر لږه (عمده فعالیتونه، د بریالیتوب شاخصونه، د ترسره کولو مسؤل او همکاران، د تطبیق موده او متوقعه پاېلې) په روښانه توګه ذکر شوي دي. </t>
  </si>
  <si>
    <t>پوهنځي، څانګې، استادان، کارکوونکي، محصلین، اړوند بیرونۍ ادارې او ذینفعان د علمي اصولو او منطقي اړیکو په پام کې نیولو سره د ستراتیژیک پلان د جوړولو پروسه کې شریک شوي دي. ( ملاتړي اسناد: لکه مکتوبونه، پوښتنلیکونه، سیمینارونه، ورکشاپونه...)</t>
  </si>
  <si>
    <t>د پوهنتون پینځه کلن ستراتیژیک پلان د ستراتیژیک پلان مرکزي کمېټې له خوا تسوید او ترتیب شوی او په پای کې د کمېټې په غونډه کې بررسي او تایید شوی دی.</t>
  </si>
  <si>
    <t>د مرکزي کمیټې له لورې د پینځه کلن تایید شوي ستراتیژیک پلان مسوده رسماً علمي شورا ته وړاندې شوی او د پوهنتون علمي شورا په اجنډا کې یو له اساسي بحثونو څخه د یو ځانګړي عنوان په توګه تر بحث لاندې نیول شوې او تایید شوې.</t>
  </si>
  <si>
    <t>د پوهنتون نوی ستراتیژیک پلان لږ تر لږه درې میاشتې د پخواني ستراتیژیک پلان له پای ته رسېدو وړاندې د پوهنتون لخوا ترتیب، تایید او لوړو زده‌کړو وزارت ته استول شوی؛ او بلاخره تایید شوی دی.</t>
  </si>
  <si>
    <t>د پوهنځیو په کچه د ستراتيژیک پلان فعالو کمېټو شتون( د پوهنځی علمي شورا څخه د کمېټې د غړو او مسؤل تاییدي، تایید شوې د دندو لایحه ، تایید شوی کلنی عملیاتي پلان، د کمېټې د ثبت کتاب او د جلساتو د ثبت بڼه، اړونده برخو سره په مکتوبي ډول د جلساتو د پرېکړو شریکول او د پرېکړو د تطبیق په موخه د تعقیبي چارو شواهد، د کمېټې د کلني عملیاتي پلان سره په همغږۍ د کمېټې له لورې د ترسره شویو فعالیتونو تفصیلي تایید شوی راپور). 
د ستراتیژیک پلان کمېټه د ستراتیژیک پلان جوړولو او تایید وروسته د ستراتیژیک پلان د تطبیق څخه د څارنې دنده پر مخ وړي.</t>
  </si>
  <si>
    <t xml:space="preserve">
د پوهنځیو د ستراتیژیک پلان محتوا معیاري ده او د ستراتیژیک پلان جوړونې لارښود سره سمون لري. </t>
  </si>
  <si>
    <t>د لرلید، رسالت او ستراتیژیکو اهدافو تر منځ چې په ستراتیژیک پلان کې تعریف شوي، داسې همغږي موجوده وي چې له رسالت څخه ملاتړ وکړي او د لیدلوري په ترلاسه کولو کې اغېزمن تمام شي (د لرلید او رسالت څخه باید د پوهنځیو په ستراتیژیک پلان جوړولو کې د اساس په توګه ګټه واخېستل شي).</t>
  </si>
  <si>
    <t>په ستراتیژیک پلان کې ټاکل شوې ستراتیژي د پوهنځیو د داخلي او خارجي محیطونو څخه د ترلاسه شويو ریښتینو معلوماتو د دقیق تحلیل پر اساس جوړه شوې (د پوهنځیو د ستراتیژیک پلان جوړولو په منظور د قوت، کمزورۍ، فرصتونو او ګواښونو تحلیل ملاتړي اسناد، د محیطي عواملو تحلیل او د ستراتیژیو د لومړیتوب ټاکلو دقیق جدولونه).</t>
  </si>
  <si>
    <t>د معلوماتي ټکنالوژۍ، علمي څېړنو، د عوایدو ترلاسه کول، نړیوال فعالیتونه او د افغاني ټولنې په پرمختګ کې د پوهنځیو ونده، یاد پینځه محورونه ستراتیژیک پلان کې په روښانه توګه څرګند شوي (ستراتیژیک اهداف، ستراتیژۍ او پینځه کلن عملياتي پلان).</t>
  </si>
  <si>
    <t xml:space="preserve">د ستراتیژیک پلان لپاره پینځه کلن عملیاتي پلان د ټاکلي لارښود سره سم داسې ترتیب شوی چې په هغې کې لږ تر لږه (عمده فعالیتونه، د بریالیتوب شاخصونه، د ترسرکولو مسؤل او همکاران، د تطبیق موده او متوقعه پاېلې) په روښانه توګه ذکر شوي دي. </t>
  </si>
  <si>
    <t xml:space="preserve"> د پوهنځی اړونده څانګې، استادان، کارکوونکي، محصلین، اړوند بیرونۍ ادارې او ذینفعان د علمي اصولو او منطقي اړیکو په پام کې نیولو سره د ستراتیژیک پلان د جوړولو پروسه کې شریک شوي دي. ( ملاتړي اسناد: لکه مکتوبونه، پوښتنلیکونه، سیمینارونه، ورکشاپونه...)</t>
  </si>
  <si>
    <t>د پوهنځي پینځه کلن ستراتیژیک پلان د ستراتیژیک پلان فرعي کمېټې له خوا تسوید او ترتیب شوی او په پای کې د یادې کمېټې په غونډه کې بررسي او تایید شوی دی.</t>
  </si>
  <si>
    <t>د ستراتیژیک پلان فرعي کمېټې او د پوهنځي علمي شورا لخوا تایید شوی پینځه کلن ستراتیژیک پلان رسماً د ستراتیژیک پلان مرکزي کمېټې ته وړاندې شوی او د ستراتیژیک پلان مرکزي کمېټې له تایید وروسته د پوهنتون علمي شورا اجنډا کې یو له اساسي بحثونو څخه د یو ځانګړي عنوان په توګه تر بحث لاندې نیول شوی او تایید شوی.</t>
  </si>
  <si>
    <t>د پوهنتون کلنی پلان په داسې معیاري ډول ترتیب شوی، چې د پینځه کلن عملیاتي پلان په رڼا کې د ستراتیژیک پلان د تطبیق لپاره مسیر ټاکي.</t>
  </si>
  <si>
    <t xml:space="preserve">د پوهنتون کلنی پلان د کلنیو اهدافو په ټاکلو سره د ستراتیژیک پلان د تطبیق په منظور جوړ شوی،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متوقعه پاېلې او اړینې مالي او فزیکي سرچینې ذکر شوي دي. </t>
  </si>
  <si>
    <t>پوهنتون خپل علمي او اداري کارکوونکي د کلني پلان د تطبیق څارنې په بهیر کې شاملوي او د دوی وړاندیزونه د راتلونکي کال په پلان کې د ضعف ټکو د اصلاح لپاره په پام کې نیسي.</t>
  </si>
  <si>
    <t>د پوهنځیو کلني پلانونه د کلنیو اهدافو په ټاکلو سره د اړوند ستراتیژیک پلان د تطبیق په منظور جوړ شوي،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 متوقعه پاېلې  او اړینې مالي او فزیکي سرچینې ذکر شوي دي.</t>
  </si>
  <si>
    <t xml:space="preserve">د کلني پلان مسوده د کال په پای کې او د راتلونکي کال تر پیل وړاندې، د ستراتیژیک پلان فرعي کمېټې لخوا ترتیب شوې او په پای کې د یادې کمېټې جلسه کې تایید شوې ده. </t>
  </si>
  <si>
    <t>یاد کلنی پلان د پوهنځي په ستراتیژیک پلان کمیټه او علمي شورا کې ترتایید وروسته په رسمي توګه د پوهنځی علمي شورا ته لېږل شوی او له بحث او ارزونې وروسته تایید شوی دی.</t>
  </si>
  <si>
    <t>پوهنځیو خپل علمي او اداري کارکوونکي د کلني پلان د تطبیق څارنې بهیر کې شاملوي او د دوی وړاندیزونه د راتلونکي کال پلان کې د ضعف ټکو د اصلاح لپاره په پام کې نیسي.</t>
  </si>
  <si>
    <t xml:space="preserve">د څانګو کلنی پلان داسې په معیاري ډول ترتیب شوي چې د پوهنځیو د ستراتیژیک پلانونو د تطبیق لپاره مسیر ټاکي. </t>
  </si>
  <si>
    <t>د څانګو کلني پلانونه د کلنیو اهداف په ټاکلو سره د اړوند پوهنځي ستراتیژیک پلان د تطبیق په منظور جوړ شوي،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متوقعه پاېلې او اړینې مالي او فزیکي سرچینې ذکر شوي دي.</t>
  </si>
  <si>
    <t>یاد کلنی پلان د څانګې په مجلس کې له تأیید وروسته، رسماً د اړوند پوهنځي علمي شورا ته لېږل شوی او له بحث او ارزونې وروسته د پوهنځي علمي شورا لخوا تایید شوی دی.</t>
  </si>
  <si>
    <t>څانګې خپل علمي او اداري کارکوونکي د کلني پلان د تطبیق څارنې په بهیر کې شاملوي، او د دوی وړاندیزونه د راتلونکي کال په پلان کې د ضعف ټکو د اصلاح لپاره په پام کې نیسي.</t>
  </si>
  <si>
    <t>د پوهنتون ستراتیژیک پلان محتوا په اړه استادانو، اداري کارکوونکو او محصلانو پوهاوي لپاره د ستراتیژیک پلان مرکزي کمېټې له خوا د پوهاوي برنامې دایرې شوي (د پلان د ترتیب او تایید وروسته استادانو، اداري کارکوونکو او محصلینو لپاره داېر شوي ورکشاپونه او سیمینارونه).</t>
  </si>
  <si>
    <t>د پوهنتون د تایید شوي ستراتیژیک پلان لنډیز، د پوهنتون په وېب‌پاڼه کې خپور شوی دی.</t>
  </si>
  <si>
    <t>د پوهنځیو ستراتیژیک پلان محتوا له اړوندو استادانو، کارکوونکو، محصلینو او نورو شاملو برخو سره شریکه شوې او هغوی ته لازم پوهاوی ورکړل شوی دی.</t>
  </si>
  <si>
    <t>د پوهنځیو ستراتیژیک پلان محتوا په اړه اړوند استادانو، اداري کارکوونکو او محصلانو پوهاوي لپاره د ستراتیژیک پلان فرعي کمېټو له خوا د پوهاوي برنامې دایرې شوي (د پلان د ترتیب او تایید وروسته استادانو، اداري کارکوونکو او محصلینو لپاره داېر شوي ورکشاپونه او سیمینارونه).</t>
  </si>
  <si>
    <t xml:space="preserve"> د څانګو لرلید او رسالت په بروشرونو او د پوهنتون/پوهنځیو رسمي وېب پاڼو کې نشر شوي دي. </t>
  </si>
  <si>
    <t>په پوهنتون کې د امیرالمؤمنین (حفظه الله تعالی) د احکامو، فرامینو او د اسلامي نظام د تګلارو د پوهاوي لپاره روښانه کړنلاره شتون لري، چې پکې د احکامو په هکله د پوهاوي او تطبیق څرنګوالی، د احکامو په هکله د پوهاوي او تطبیق بهیر څخه نظارت، اړوندو برخو ته دامیر المومنین حفظه الله تعالی احکامو، فرامینو او د نظام د تګلارو لېږل، په رسنیو کې د علمي کادر او کارکوونکو د ګډون اصول او د خبرو د شرایطو او همدا راز د روزنیزو برنامو تدویر شامل دي.</t>
  </si>
  <si>
    <t xml:space="preserve">په استادانو، اداري کارکوونکو او محصلینو کې د ښو چارو د پلي کېدا او بدو چارو څخه د مخنیوي په موخه د دعوت او ارشاد مناسب جوړښت شتون. </t>
  </si>
  <si>
    <t xml:space="preserve"> د پوهنتون په کچه د دعوت او ارشاد آمریت او آمر شتون</t>
  </si>
  <si>
    <t xml:space="preserve"> د دعوت او ارشاد کمېټې لخوا د اړوند کلني کاري پلان سره سم د ترسره شویو فعالیتونو تایید شوی تشریحي راپور شتون .</t>
  </si>
  <si>
    <t>په پوهنتون کې د امیرالمؤمنین (حفظه الله تعالی) د احکامو، فرامینو او د نظام د تګلارو پوهاوی</t>
  </si>
  <si>
    <t xml:space="preserve">په پوهنتون کې د امیر المومنین حفظه الله تعالی د احکامو، فرامینو او د نظام د تګلارو تطبیق </t>
  </si>
  <si>
    <t>د نظام د تګلارو د تطبیق شواهد چې د پوهنتون په کچه د تطبیق وړ دي.</t>
  </si>
  <si>
    <t>په ټولنه کې د امیرالمؤمنین (حفظه الله تعالی) د احکامو، فرامینو او د نظام د تګلارو په هکله پوهاوی</t>
  </si>
  <si>
    <t xml:space="preserve"> د فرهنګي فعالیتونو ترسره کولو او په هغې کې استادانو، اداري کارکوونکو او محصلینو د ګډون شواهد (لکه: د اشغال څخه د افغانستان د خپلواکۍ ورځې نمانځل ...).</t>
  </si>
  <si>
    <t xml:space="preserve">د پوهنتون رئیس او مرستیالان یې دایمي کارکوونکي دي او هر یو یې خپل موقف کې د رهبرۍ دندې ترسره کولو وړتیا لري.
</t>
  </si>
  <si>
    <t>د پوهنتون د رهبرۍ (رئیس، مرستیالانو او د پوهنځیو رئیسانو) کاري پلانونو پر اساس کاري راپورونه او د پوهنتون په علمي شورا کې یې د وړاندې کولو شواهدو شتون (په خصوصي پوهنتونونو کې د پوهنځیو د رئیسانو کاري راپورونه د علمي چارو مرستیال له خوا توحید کېږي او د پوهنتون علمي شورا په مجلس کې وړاندې کېږي).</t>
  </si>
  <si>
    <t>پوهنتون یو اغېزمن سیستم لري چې د هغې په رڼا کې ګډې پرېکړې د روڼتیا لپاره ترسره کوي او په وړاندې یې مسؤلیت لري.</t>
  </si>
  <si>
    <t xml:space="preserve">د لوړو زده‌ کړو وزارت لخوا تأیید شوی د امنا هئیت شتون او د پوهنتون د ښه‌ والي او پرمختګ لپاره د پرېکړو کولو شواهد (د دندو لایحه، د عادي غونډو مهال وېش، د جلساتو د ثبت کتاب، اړوندو برخو سره رسماً د ترسره شویو جلساتو پرېکړې شریکول او د پرېکړو د تطبیق په موخه د تعقیبي چارو شواهدو شتون ).
یاد مورد په خصوصي پوهنتونونو کې د تطبیق وړ دی. </t>
  </si>
  <si>
    <t>پوهنځي یو اغېزمن سیستم لري چې د هغې په رڼا کې ګډې پرېکړې د روڼتیا لپاره ترسره کوي او په وړاندې یې مسؤلیت لري.</t>
  </si>
  <si>
    <t>څانګې یو اغېزمن سیستم لري چې د هغې په رڼا کې ګډې پرېکړې د روڼتیا لپاره ترسره کوي او په وړاندې یې مسؤلیت لري.</t>
  </si>
  <si>
    <t xml:space="preserve">د پوهنتون د ټولو اداري کارکوونکو دندو لاېحو سره سم د تایید شويو کلني کاري پلانونو شتون </t>
  </si>
  <si>
    <t>پوهنتون د اخلاقي چلند، انصاف او عدالت لپاره ځانګړې تګلارې لري، چې ټول استادان، کارکوونکي او محصلین ترې خبر دي او د نه مراعات پایلو په اړه هم لازم پوهاوی لري.</t>
  </si>
  <si>
    <t xml:space="preserve"> د اخلاقي چلند، انصاف او عدالت د پالیسۍ په اړه کارکوونکو او محصلینو ته د ترسره شوي پوهاوي اسناد او شواهد ( سیمینارونه، د نویو شامل شویو محصلینو لپاره ځانګړي پروګرامونه او د یادې پالیسۍ اړوند مواردو په هکله په بیلابیلو طریقو سره د خبراوي شواهد)</t>
  </si>
  <si>
    <t xml:space="preserve">پوهنتون د اړوند اخلاقي چلند، انصاف او عدالت تګلارې د تطبیق څخه څارنه کوي او د نظارت او اجرااتو کلنی راپور یې چې د پوهنتون د علمي شورا له‌خوا تأیید شوی، شتون لري. </t>
  </si>
  <si>
    <t xml:space="preserve">د دعوت اوارشاد کمېټې لخوا د اخلاقي چلند، انصاف اوتګلارې د تطبیق څخه د نظارت اسناد او شواهدو/ راپور شتون چې پوهنتون علمي شورا څخه تایید شوی وي. </t>
  </si>
  <si>
    <t>د څلورم معیار ټولې نمرې:</t>
  </si>
  <si>
    <t>د تېرو درېیو کلونو د بودیجې د تخصیص اسنادو شتون چې د پوهنتون لپاره د مالي سرچینو کافي والی ثابتوي.</t>
  </si>
  <si>
    <t xml:space="preserve">د مالي کمېټې او پوهنتون علمي شورا لخوا د یو کلن مالي پلان د تاییدۍ شواهد </t>
  </si>
  <si>
    <t xml:space="preserve"> مالي او اداري چارو معاونیت د پوهنځیو رئیسانو او خپلواکو څانګو آمرینو سره په مشوره کلنۍ بودیجه ترتیبوي.</t>
  </si>
  <si>
    <t>د پوهنتون کلنۍ بودیجې د ترتیب لپاره د پوهنځیو څخه د اړتیاوو راټولولو شواهد.</t>
  </si>
  <si>
    <t>د پوهنتون کلنۍ بودیجې د ترتیب لپاره د خپلواکو آمریتونو څخه د اړتیاوو راټولولو شواهد.</t>
  </si>
  <si>
    <t>د مالي کمیټې لخوا د پوهنتون عملیاتي پلان سره په مطابق د کلنۍ بودیجې ترتیبولو او تاییدۍ شواهد (مالي کمیټه باید د مالي سرچینو، عایداتو، مالي وضعیت، د ټولو برخو مالي اړتیاوو او لومړیتوبونو په پام کې نیولو سره د هر اړخیز بحث وروسته د یو تایید شوي طرزالعمل پر اساس بودیجه ترتیب او تایید کړي).</t>
  </si>
  <si>
    <t>پوهنتون د مالي سرچینو او سیستمونو د مدیریت لپاره مسلکي کارکوونکي ګمارلي دي.</t>
  </si>
  <si>
    <t>د ملي تفتیش رسمي راپورونه د تېر درې کالو لپاره شتون لري.</t>
  </si>
  <si>
    <t>د داسې اسنادو او شواهدو شتون چې وښيي، د پوهنتون مالي وضعیت په تفتیش یا بازرسۍ راپورونو کې مثبت ارزول شوی دی.</t>
  </si>
  <si>
    <t xml:space="preserve">د تفتیش راپورونو او وړاندیزونو پر اساس، د ضعیفه ټکو رفع کولو او د مالي وضعیت اصلاح او ښه والي لپاره د پلان شتون او د هغې د تطبیق شواهد. </t>
  </si>
  <si>
    <t>پوهنتون د علمي برنامو د اېجاد، کتنې او نصاب ارزونې لپاره تعریف شوې پروسه لري چې د پوهنتون رهبري او استادان په مختلفو کچو په کې فعاله ونډه لري.</t>
  </si>
  <si>
    <t>د پوهنتون په کچه د نصاب فعالې کمېټې شتون (د پوهنتون علمي شورا څخه د کمېټې د مسؤل او غړو تائید، تائید شوې دندو لایحه {د نصاب اصلي کمېټې دندو لایحه کې حد اقل نصاب اړوند موارد ذکر شوي وي لکه : د نصاب مطابق د درسې موادو ارزونه، د عملي کارونو د سم ترسراوي څخه څارنه، په هر سمیستر کې د نصاب د تطبیق څخه څارنه، د اړتیا په اساس په نصاب کې د تغیر او تعدیل پروسه طی کول، د برنامي د تطبیق لپاره د ظرفیت شتون څخه ډاډ ترلاسه کول او دې ته ورته نور وظایف}، تائید شوی کلنی عملیاتي پلان، د جلساتو د ثبت کتاب چې جلسې په کې ثبت شوي وي، د کمېټې د جلساتو پریکړې اړوند برخو ته په رسمې ډول استول، د کمېټې د پرېکړو تطبیق او تعقیب او د کمېټې عملیاتي پلان په اساس تائید شوی مشرح راپور.</t>
  </si>
  <si>
    <t xml:space="preserve">پوهنتون د علمي برنامو، امکاناتو او علمي کادر غړو اړوند ټول معلومات د عامه پوهاوي په موخه نشر کوي. </t>
  </si>
  <si>
    <t>پوهنځي د اېجاد، کتني او نصاب ارزونې لپاره تعریف شوې پروسه لري چې د پوهنتون رهبري په مختلفو سطحو او استادان په کې فعال رول لري.</t>
  </si>
  <si>
    <t>د ټولو علمي برنامو  (لېسانس او فوق لېسانس) مشخصات په واضح ډول تعریف شوي او ټولي علمي برنامي د رسمې جواز لرونکي دي.</t>
  </si>
  <si>
    <t xml:space="preserve">د هر پوهنځي لپاره د علمي برنامو کلنۍ څارنې توحیدي راپور شتون لري چې د اړوند پوهنځي د کیفیت لوړونې فرعي کمېټې او پوهنځي علمي شورا کې تائید شوی او د کیفیت لوړونې آمریت ته په رسمې ډول استول شوی دی. </t>
  </si>
  <si>
    <t xml:space="preserve">د علمي برنامو د دوره یې بیاکتنې لپاره تائید شوی منظم پلان چې د پوهنتون په علمي شورا کې تائید او اړوند پوهنځيو ته په رسمې ډول استول شوی وي. </t>
  </si>
  <si>
    <t>د ټولو برنامو د دوره یې بیاکتني راپورونو شتون چې ټولې برخې یې واضح او د دقیقو ارقامو په اساس تکمیل شوي وي.</t>
  </si>
  <si>
    <t xml:space="preserve">د لوړو زده کړو وزارت د علمي برنامو پراختیا ریاست ته علمي برنامو دوره یې بیاکتني راپور د لیږلو شواهد او د لوړو زده کړو وزارت د علمي برنامو د پراختیا ریاست څخه یې نتیجې ترلاسه کولو شواهد. </t>
  </si>
  <si>
    <t>په تدریسي تګلارو کې د هغو تغیراتو شواهد چې د محصلینو د نظرونو او وړاندیزونو په اساس چې تدریس د کیفیت اصلاحي ارزونې په نتیجه کې لاسته راغلي وي.</t>
  </si>
  <si>
    <t>د برښنايي زده کړو په موخه درسې صنفونو کې د پروجکتور، LED یا LCD شتون.</t>
  </si>
  <si>
    <t>د مناسب ظرفیت او سرعت سره انټرنيټ ته د لاسرسي شواهد چې برښنایي زده کړو څخه استفاده ممکنه کړي.</t>
  </si>
  <si>
    <t xml:space="preserve">پوهنتون د خپلو علمي برنامو د اړتیاوو په اساس د هېواد په داخل کې د پوهنتونونو او نورو ذینفعانو سره هوکړه لیکونه ترسره، تطبیق او په مؤثره توګه یې مدیریت کړي دي. </t>
  </si>
  <si>
    <t xml:space="preserve">د داخلي پوهنتونونو سره د ترسره شویو هوکړه لیکونو له محتوا څخه د استفادې شواهد لکه( کارفرمایانو څخه نظر ورکول او نظرونو اخیستل او له معلوماتو څخه یې د نصاب په ښه والي کې استفاده، کارموندنې په برخه کې زمینه سازي کول، زده کړو، عملي کارونو او د رشتي مطابق کار زده کړي ته د محصلینو معرفي کول، تجربو شریکول، مشترکې څېړنې او نورو برخو کې ګډ فعالیتونه ترسره کول). </t>
  </si>
  <si>
    <t xml:space="preserve"> پوهنتون د یوې مدونې څېړنیزې علمي تګلارې درلودونکی دی، چې د پوهنتون په برښنا پاڼه کې نشر او په عملي بڼه تعقیبېږي.</t>
  </si>
  <si>
    <t>د پوهنتون په کچه د علمي څېړنو فعالې کمېټې شتون (د پوهنتون د علمي شورا څخه د کمېټو د مسؤل او غړو تائید، چې پکې د هر پوهنځي یو نماینده لازمي وي، تائید شوې دندو لایحه، تائید شوی کلنی عملیاتي پلان، د جلساتو د ثبت کتاب چې جلسې په کې ثبت شوي وي، د کمېټې د جلساتو پرېکړي اړوند برخو ته په رسمې ډول استول، د کمېټې د پرېکړو تطبیق او تعقیب او د کمېټې عملیاتي پلان په اساس تائید شوی تفصیلي راپور.</t>
  </si>
  <si>
    <t xml:space="preserve">د څانګو په تفکیک سره د استادانو علمي مقالو د نشر شواهد، علمي رتبو په اساس پوهنیار او پوهنمل یوه مقاله او یو کنفرانس پوهندوی، پوهنوال او پوهاند دوه مقالي او دوه کنفرانسونه. همدارنګه د خصوصي پوهنتونونو ټول علمي کادر غړي او قراردادي استادان په کال کې یوه مقاله او یو کنفرانس ارائیه او په داخلي علمي مجلو کې نشروي. </t>
  </si>
  <si>
    <t xml:space="preserve">د څيړنیزو پروژو د ترسره کولو قرارداد شتون لري او عملاً تطبیقېږي. </t>
  </si>
  <si>
    <t>د داسې اسنادو او شواهدو شتون، چې وښیې د ترسره شویو څېړنیزو پروژو لپاره د ذیربطو ادارو مالي ملاتړ موجود دی.</t>
  </si>
  <si>
    <t>د علمي کادر غړو د استخدام او انفکاک د تېرو درې کلونو تائید شويو تحلیلي راپورونو شتون .</t>
  </si>
  <si>
    <t xml:space="preserve">د استاد او محصل تر منځ نسبت شواهد، ارقام به د تېر کال څخه لاسته راغلي وي (د محصلينو شمیر تقسیم د کادري استادانو په شمیر). دا نسبت به د پوهنتون او هم د هرې علمي برنامي په اساس محاسبه شوی وي، په اجتماعي علومو کې نسبت 1/40 او په طبیعي علومو کې 1/30 دی. </t>
  </si>
  <si>
    <t xml:space="preserve">د علمي کادر غړو انفرادي پلانونو شتون چې علمي کادر ته ورسپارل شوې ټولې دندې په کې ذکر شوي وي. </t>
  </si>
  <si>
    <t>د استخدام شویو علمي کادر غړو تدریس داسې تنظیم شوی چې محصلینو سره د اړیکو، کمېټو او څيړنو لپاره مناسب فرصت او وخت لري.</t>
  </si>
  <si>
    <t>په سمستروار ډول د علمي کادر غړو (دایمې، قراردادي او کومکي) ارزونه ترسره کیږي.</t>
  </si>
  <si>
    <t xml:space="preserve">د استادانو ځان ارزونې فورمې او د تحلیل پایلو شتون (د هر استاد د ټولو مضامینو چې په سمستر کې یې تدریس کوي).  </t>
  </si>
  <si>
    <t xml:space="preserve">د پوهنځي د کیفیت لوړونې فرعي کمېټو له لورې د هر استاد د ارزونې فورمې او تحلیلي پایلو شتون ( د هر استاد د ټولو مضامینو لپاره چې په سمستر کې یې تدریس په غاړه لري) سربیره پر دې د ارزونې فورمې او تګلارې داسې شاخصونه لري چې د هر استاد تدریس، خدماتو وړاندې کولو، څېړنې او نشراتو برخه په کې ارزیابي شي. </t>
  </si>
  <si>
    <t xml:space="preserve">د اداري کارکوونکو تېرو درې کلونو د استخدام او انفکاک تائید شوي تحلیلي راپور شتون. </t>
  </si>
  <si>
    <t xml:space="preserve">په پوهنتون کې د مسلکي پراختیا مجهز مرکز شتون او د فعالیتونو شواهد یې. </t>
  </si>
  <si>
    <t>د ظرفیت لوړونې په موخه د علمي کادر غړو، مدیریتي، اداري او تخنیکي کارکوونکو د مسلکي پراختیا پلان شتون چې د تشخیص شویو اړتیاوو په اساس ترتیب شوی (د مسلکي پراختیا پلان باید د اداري او کادري ارزونو د پایلو په اساس ترتیب شي).</t>
  </si>
  <si>
    <t xml:space="preserve">پوهنتون د علمي ازادۍ تګلاره‌‌ ترتیب کړې او نشر کړې ده </t>
  </si>
  <si>
    <t>د معیاري ډيټابیس شتون چې د محصلینو اړوند معلومات په دقیق ډول ثبت او تحلیل کړای شي ( د لوړو زده کړو وزارت د HEMIS یا د دې معادل څخه په مکمل ډول استفاده کول)</t>
  </si>
  <si>
    <t xml:space="preserve">د پوهنتون په کچه د ازموینو کمېټه د ارزونو پروسو څخه د نظارت په موخه رامنځته شوې ده (د پوهنتون د علمي شورا څخه د کمېټې د مسؤل او غړو تائید، چې پکې د هر پوهنځي یو نماینده لازمي وي، تائید شوې دندو لایحه، تائید شوی کلنی عملیاتي پلان، د جلساتو د ثبت کتاب چې جلسې په کې ثبت شوي وي، د کمېټې د جلساتو پرېکړې اړوند برخو ته په رسمې ډول استول، د کمېټې د پرېکړو تطبیق او تعقیب او د کمېټې عملیاتي پلان په اساس تائید شوی تفصیلي راپور). </t>
  </si>
  <si>
    <t>د پوهنځي په کچه د ازموینو فرعي کمېټه د ارزونو پروسو څخه د نظارت په موخه رامنځته شوې ده (د پوهنځي د علمي شورا څخه د کمېټې د مسؤل او غړو تائید، تائید شوي دندو لایحه، تائید شوی کلنی عملیاتي پلان، د جلساتو د ثبت کتاب چې جلسې په کې ثبت شوي وي، د کمېټې د جلساتو پریکړي اړوند برخو ته په رسمې ډول استول، د کمېټې د پریکړو تطبیق او تعقیب او د کمېټې عملیاتي پلان په اساس تائید شوی تفصیلي راپور).</t>
  </si>
  <si>
    <t xml:space="preserve">د محصلینو نظریات او وړاندېزونه
پوهنتون یو داسې پروسه رامنځته کړي ترڅو د محصلینو سپارښتنې او نظرونه راټول کړي او د هغې له لارې هغه برخې مشخصې کړي چې باید اصلاح شي.
</t>
  </si>
  <si>
    <t xml:space="preserve"> د پوهنتون په کچه د محصلانو کمېټې شتون چې د محصلانو چارو مرستیال یې په سر کې قرار لري.( دندو لایحه او جلساتو د ثبت کتاب).</t>
  </si>
  <si>
    <t xml:space="preserve">د داسې اسنادو او شواهدو شتون چې په ګوته کړي پوهنتون د محصلانو کمېټه کې د مشورو، لارښود استادانو د جلساتو، سروې ګانو او نورو لارو څخه په استفادې د محصلینو څخه مشورې، نظریات، غوښتنې او تجربي ترلاسه کړي او د مثبتو تغیراتو د اېجاد او بهبود په موخه یې ترې استفاده کړې ده. </t>
  </si>
  <si>
    <t xml:space="preserve">د محصلینو د نظریاتو او وړاندیزونو په اساس د ترسره شویو عملي اقداماتو شواهدو شتون او له هغې څخه د محصلینو د خبرولو اسناد او شواهد. </t>
  </si>
  <si>
    <t xml:space="preserve">د فارغانو مهارتونه
پوهنتون د محصلانو د عملي مهارتونو د پرمختګ لپاره کار کوي، او د کار ګمارونکو سره د اغېزمنه اړیکې جوړولو له لارې یې د هغوی د وظیفوي بریالیتوب ملاتړ کوي. سربېره پر دې، پوهنتون د محصلانو د عملي مهارتونو د لا ډېرولو لپاره، هغوی د کار زده کړو دورو ته لیږي، د کار موندنو برنامې ترسره کوي او مسلکي رقابتي سیالۍ حمایه کوي. </t>
  </si>
  <si>
    <t xml:space="preserve">د کارګمارونکو او فارغانو څخه نظر سنجۍ تائید شوي کړنلاره شتون چې د فارغ التحصیل د مهارتونو تشخیص او د مهارتونو ودې او انکشاف لارې چارې مشخصوي. </t>
  </si>
  <si>
    <t xml:space="preserve">د کارموندنې مرکز له لوري د کارګمارونکو او فارغانو سره د نظرسنجۍ په موخه د علمي سمینار د دایرولو یا رسمې مکتوبونو د لیږلو شواهد چې د پوهنتون محصلینو د کارې ساحې ظرفیت لوړونې او مهارتونو د تشخیص په برخه کې ترسره شوي وي ( د برنامي اجنډا، وړاندې شوي موضوعات، ترلاسه شوې فورمي او د ترلاسه شويو فورمو تحلیل...). </t>
  </si>
  <si>
    <t>د داسې اسنادو او شواهد شتون چې په ګوته کړي محصلینو ته د مسلکي او با تجربه اشخاصو له لوري کارې برخه کې مشوري وړاندې شوي دي ( دا مسلکي کس کېدای شي چې د پوهنتون دایمې کارمند وي چې دې وظیفي ته ګمارل شوی وي او یا بل مسلکي شخص وي چې په مؤقتي ډول را دعوت شوی وي).</t>
  </si>
  <si>
    <t xml:space="preserve">د برنامې په کچه په علمي مسلکي رقابتي سیالیو کې د محصلینو د ګډون شواهد. </t>
  </si>
  <si>
    <t>د مشوره ورکونې مرکز کړنلاره د تطبیق شواهد چې وښیې د مشوره ورکونې په مرکز کې کوم ډول خدمات وړاندې شوي او په څومره شمیر مراجعینو ته وړاندې شوي (لږ تر لږه د یو کال اسناد) .</t>
  </si>
  <si>
    <t>د بازنګرۍ پرمهال د محصلینو د مصاحبي پایله چې وښیې محصلینو مؤثري مشوري ترلاسه کړي دي.</t>
  </si>
  <si>
    <t xml:space="preserve">د پوهنځي په کچه فارغانو ټولنه شتون لري او د دوی نظریاتو څخه څانګو عملاً استفاده کړي ده. </t>
  </si>
  <si>
    <t xml:space="preserve">د پوهنځي مختلفو پرګرامونو (علمي کنفرانسونو، سمینارونو، ورکشاپونو، فراغت غونډو، دوره یې بیاکتني او داسې نورو) ته د فارغانو ټولني غړو د دعوت شواهد. </t>
  </si>
  <si>
    <t xml:space="preserve"> د کیفیت لوړولو په اصلي کمېټه کې د پوهنتون علمي چارو مرستیال د غړیتوب اسناد او شواهد او د تضمین کیفیت او اعتبار ورکولو معیارونو د تطبیق په اړه د موجودو ننګؤنو د حل لپاره د هغه د ترسره شویو هڅو شواهد.</t>
  </si>
  <si>
    <t xml:space="preserve">په کیفیت لوړولو آمریت کې د اعتبار ترلاسه کولو مرحلې په موخه د پوهنځیو د ځان ‌ارزونې راپورونو شتون </t>
  </si>
  <si>
    <t xml:space="preserve">د تضمین کیفیت او اعتبار ورکولو چوکاټ د معیارونو د غوښتنې پر اساس د پوهنتون د ټولو برخو د اړوندو معیارونو د تطببیق څخه د پرله ‌پسې ارزونو اسناد او شواهد. </t>
  </si>
  <si>
    <t>د پوهنځیو په کچه د کیفیت لوړولو فرعي کمېټې شتون (د پوهنځي علمي شورا څخه د کمیټې مسؤل او غړو تائید، د دندو تائید شوې لایحه، تائید شوی کلنی عملیاتي پلان، د جلساتو کتاب او په کتاب کې د جلساتو ثبت، د جلسې رسمي پریکړې اړوندو مراجعو ته د خبرتیا او استولو اسناد او د کمېټې د پریکړو د تطبیق یا تعقیب شواهد، او د کمېټې لخوا د کلني پلان سره سم ترسره شویو فعالیتونو کلني تائید شوی تفصیلي راپور ).</t>
  </si>
  <si>
    <t>د پوهنځیو د کیفیت لوړولو کمېټه د کیفیت د تضمین، اعتبار ترلاسه کولو او د اعتبار ساتنې بهیر ته وده ورکوي</t>
  </si>
  <si>
    <t xml:space="preserve">د تضمین کیفیت او اعتبار ورکولو چوکاټ د معیارونو د غوښتنې پر اساس د پوهنځيو د ټولو برخو د اړوندو معیارونو د تطببیق څخه د پرله ‌پسې ارزونو اسناد او شواهد </t>
  </si>
  <si>
    <t>د پوهنځیو د کیفیت لوړولو په فرعي کمېټو کې د څانګو د آمریتونو د غړیتوب اسناد او شواهد او د تضمین کیفیت او اعتبار ورکولو معیارونو د تطبیق په اړه د موجودو چیلنجونو د حل لپاره د هغوي هڅې.</t>
  </si>
  <si>
    <t>د کتابتون او معلوماتي سرچېنو د پراختیا پلان شتون او د یاد پلان د تطبیق شواهد چې د اړتیا معلومولو پر اساس او د کتابتون او معلوماتي سرچېنو د پراختیا له پلان سره سم جوړ او تایید شوی وي (په دغه پلان کې باید د کتابتون او معلوماتي سرچېنو د پراختیا طریقې لکه: د کتابونو خریداري، د اړتیاوو معلومولو او تحلیل کولو طریقه او نور اړوند موارد تشریح شوي وي</t>
  </si>
  <si>
    <t xml:space="preserve">د محصلینو پواسطه د چاپي او کمپیوټري سرچېنو د عملي استفادې اسنادو او شواهدو شتون (د ارقامو شمېر چې څو سلنه علمي کادر غړو او محصلینو په ورځني ډول له کتابتون او معلوماتي سرچېنو څخه لږ تر لږه د یو کال په اوږدو کې ګټه اخیستي ده . دغه سلنه د شمېرو په کارولو سره محاسبه کېږي، لکه: د فزیکي کتابتون د کاروونکو شمېر، د هغو کاروونکو شمېر چې په آنلاین توګه د کتابتون سیستم ته ننوتلي او یا د آنلاین سرچېنو څخه یې ګټه اخیستې) </t>
  </si>
  <si>
    <t xml:space="preserve"> 
پوهنتون د مدیریت، ساتنې، خدماتو وړاندې کولو او د کتابتون، زده کړییزو او معلوماتي سرچېنو پراختیا لپاره مناسب تشکېلاتي جوړښت رامنځته کړی دی </t>
  </si>
  <si>
    <t>اړینه ده چې پوهنتون یو معیاري ډیټابېس ولري او د کتابتون موجوده کتابونه باید د اسانه پیژندنې او لاسرسي لپاره منظم ترتیب شوي وي. دا کتابونه باید د کتابتون د سرچېنو د ډلبندۍ له یو معیاري سیستم څخه په استفاده کوډ شوي وي او غوره ده چې په کتابونو د ادارې ځانګړې مهر وهل شوی وي.</t>
  </si>
  <si>
    <t xml:space="preserve"> پوهنتون خپله دایمي ودانۍ (تعمیر) لري چې د پوهنتون په نوم ثبت شوې ده</t>
  </si>
  <si>
    <t>د تدریسي وسایلو په درلودلو سره د معیاري او مجهزو ټولګیو شتون، د هرې علمي برنامې د نظري تدریس لپاره اړینې اړتیاوې په نظر کې نیولو سره، تدریس هالونه او ټولګي چې د محصلینو د شمېر مطابق مناسبه فضا، فزیکي وضعیت، تهویه، تودوخه، رڼا، او تدریسي اسانتیاوې لکه: څوکۍ، میز، تخته، پروجیکټر یا LCD ولري.</t>
  </si>
  <si>
    <t xml:space="preserve">پوهنتون د نصاب څخه بهر فعالیتونو لکه دیني، کلتوري او ورزشي فعالیتونو د ترسراوي لپاره کافي اسانتیاوې او سهولتونه لري </t>
  </si>
  <si>
    <t>علمي کادر غړو، اداري کارکوونکو او محصلینو ته د اړینو انټرنېټي اسانتیاوو د برابرولو او لاسرسي شواهد.</t>
  </si>
  <si>
    <t xml:space="preserve">په پوهنتون کې د موټرو تم ځای شتون  </t>
  </si>
  <si>
    <t xml:space="preserve">د پوهنتون د احاطې شتون </t>
  </si>
  <si>
    <t>د ملي معتبرو ادارو لخوا د درېیو وروستیو کلونو رسمي تفتیش راپورونه (د وزارت تفتیش، لوی ریاست، د ماليې وزارت او د مالي تفتیش داخلي معتبر شرکتونه).</t>
  </si>
  <si>
    <t xml:space="preserve">د پوهنتون په کچه د پوهنتون پېژندنې کتاب شتون او د هغې د نشر شواهد. </t>
  </si>
  <si>
    <t xml:space="preserve"> د پوهنځي په کچه د نصاب فعالې کمېټې شتون (د پوهنځي علمي شورا څخه د کمېټې د مسؤل او غړو تائید، تائید شوي دندو لایحه {د نصاب فرعي کمېټې دندو لایحه کې حد اقل نصاب اړوند موارد ذکر شوي وي لکه : د نصاب مطابق د درسې موادو ارزونه، د عملي کارونو د سم ترسراوي څخه څارنه، په هر سمیستر کې د نصاب د تطبیق څخه نظارت، د اړتیا په اساس په نصاب کې د تغیر او تعدیل پروسه طی کول، د برنامي د تطبیق لپاره د ظرفیت شتون څخه ډاډ ترلاسه کول او دې ته ورته نور وظایف}، تائید شوی کلنی عملیاتي پلان، د جلساتو د ثبت کتاب چې جلسې په کې ثبت شوي وي، د کمېټې د جلساتو پریکړې اړوند برخو ته په رسمې ډول استول، د کمېټې د پرېکړو تطبیق او تعقیب او د کمېټې عملیاتي پلان په اساس تائید شوی مشرح راپور.</t>
  </si>
  <si>
    <t>په کتابتون کې موجود کتابونو لېست</t>
  </si>
  <si>
    <t>د داخلي پوهنتونونوسره د علمي هوکړه لیکونو اسناد او شواهد ( د ټولو ترسره شویو هوکړه لیکونو لېست او د فعالو هوکړه لیکونو لېست)</t>
  </si>
  <si>
    <t xml:space="preserve">د بهرنیو پوهنتونونو او ذینفغانو سره د علمي هوکړه لیکونو اسناد او شواهد( د ټولو ترسره شوو هوکړه لیکونو لېست او د فعالو هوکړه لیکونو لېست) </t>
  </si>
  <si>
    <t>د ادارې کارکوونکو لېست چې بست، تحصیلي درجه او کارې تجربه په کې ذکر شوي وي.</t>
  </si>
  <si>
    <r>
      <rPr>
        <b/>
        <sz val="8"/>
        <rFont val="Bahij Zar"/>
        <family val="1"/>
      </rPr>
      <t xml:space="preserve">علمي کادر غړي </t>
    </r>
    <r>
      <rPr>
        <sz val="8"/>
        <rFont val="Bahij Zar"/>
        <family val="1"/>
      </rPr>
      <t xml:space="preserve">
پوهنتون د علمي کادر متخصص استادان د لوړو زده کړو وزارت د نافذه قوانینو په اساس د ټولو برخو د تدریس لپاره استخدام کړي دي او همدارنګه خپل ټول استادان د یو واضح کړنلاره په اساس ارزیابي کوي او د ظرفیت لوړونې برنامې ورته دایروي.
</t>
    </r>
  </si>
  <si>
    <r>
      <t xml:space="preserve">اووم (7) اصلي معیار: استادان او کارکوونکي: </t>
    </r>
    <r>
      <rPr>
        <sz val="8"/>
        <rFont val="Bahij Zar"/>
        <family val="1"/>
      </rPr>
      <t xml:space="preserve">پوهنتون استادان او اداري کارکوونکي په دندو ګماري، اداره کوي یې او وده ورکوي، ترڅو ډاډ ترلاسه کړي، چې د خپل رسالت او ستراتیژیکو موخو لاسته راوړلو وړتیا لري. </t>
    </r>
  </si>
  <si>
    <r>
      <rPr>
        <b/>
        <sz val="8"/>
        <rFont val="Bahij Zar"/>
        <family val="1"/>
      </rPr>
      <t xml:space="preserve">زیربنا، امکانات او تګلارې </t>
    </r>
    <r>
      <rPr>
        <sz val="8"/>
        <rFont val="Bahij Zar"/>
        <family val="1"/>
      </rPr>
      <t xml:space="preserve">
د اړتیا په صورت کې په دوامداره توګه پوهنتون د څېړنو امکانات تجدید کړي، پوهنتون د څېړنو د بقا او ښه والي لپاره واضحه تګلاره لري چې عملاً تطبیقېږي او بریښنا پاڼه کې نشر شوې ده.</t>
    </r>
  </si>
  <si>
    <t xml:space="preserve">په پوهنتون کې د مجهز څېړنیز مرکز شتون( په څيړنه کې د مصروفو استادانو په شمېر سره کمپیوټرونه، په کمپیوټرونو کې مناسب سرعت سره انټرنېټ، د رشتې مطابق معتبرو علمي ژرونالونو ته لاسرسی، ژورنالونو او معلوماتي زیرمتونونو(ډیټابیسونو) ته د لاسرسي قرارداد خط او یا غړیتوب) </t>
  </si>
  <si>
    <t xml:space="preserve">کتابتون باید د معلوماتي ټکنالوژۍ اسانتیاوې او اړوند خدمتونه ولري، ترڅو برښنايي سرچینو ته د لاسرسي زمینه برابره شي. دا اسانتیاوې باید یو کمپیوټر لب ولري چې لږ تر لږه له فعاله انټرنېټ سره وصل د پنځم نسل کافي کمپیوټرونه، چاپ ګر، سکینر او فوټو کاپي ماشین ولري. </t>
  </si>
  <si>
    <t>پوهنتون د معلوماتي ټکنالوژۍ لپاره مناسبه زیربناء لري، د معلوماتي ټکنالوژۍ اسانتیاوې او د انټرنېټ د لاسرسي امکانات نوي کوي او د معلوماتي ټکنالوژۍ لپاره مناسبه بودجه برابروي</t>
  </si>
  <si>
    <t xml:space="preserve">علمي کادر غړو ته د ظرفیت لوړونې په موخه د برښنایې زده کړو اړوند تعلیمي دورو، سمینارونو او ورکشاپونو د دایرولو شواهد ( ورکړل شوي تصدیقونه، داسې ارقام او معلومات چې وښیي څو فیصده استادانو د الکترونيکې زده کړو په برخه کې روزنه ترلاسه کړې ده...). </t>
  </si>
  <si>
    <t xml:space="preserve">خپرونو د ثبت خونه(سټوډیو) او یا د دې معادل شتون او د استفادې شواهد. </t>
  </si>
  <si>
    <t xml:space="preserve">د اړونده نمونې په اساس د هرې علمي برنامي لپاره د کلنۍ څارنې راپور شتون چې د څانګې په جلسه کې تائید او په رسمې ډول اړوند پوهنځي ته د مراحلو طی کولو لپاره استول شوی وي او د تایید څخه وروسته یې نتیجه تر لاسه کړې ده. </t>
  </si>
  <si>
    <r>
      <t xml:space="preserve">لومړی(1) اصلي معیار: لرلید، رسالت او ستراتیژیکه پلان جوړونه: </t>
    </r>
    <r>
      <rPr>
        <sz val="8"/>
        <rFont val="Bahij Zar"/>
        <family val="1"/>
      </rPr>
      <t>پوهنتون یو روښانه لرلید، رسالت او ستراتيژيک پلان لري چې د ټولو ونډه اخیستونکو لپاره د پوهېدو وړ دی. دا پلان د پوهنتون لپاره د تصمیم نیونې او د سرچینو په ځانګړي کولو کې اساسي رول لوبوي.</t>
    </r>
  </si>
  <si>
    <r>
      <t xml:space="preserve">لرلید او رسالت
</t>
    </r>
    <r>
      <rPr>
        <sz val="8"/>
        <rFont val="Bahij Zar"/>
        <family val="1"/>
      </rPr>
      <t>د پوهنتون لرلید او رسالت د ستراتیژیک پلان د اساسي برخې په توګه په روښانه، جامع/ معیاري او مناسبه بڼه ترتیب شوی، چې د پوهنتون لومړیتوبونه یې مشخص کړي او په اصولي ډول طی مراحل شوي دي.</t>
    </r>
  </si>
  <si>
    <r>
      <t xml:space="preserve">کلنۍ پلان جوړونه (عملیاتي)
</t>
    </r>
    <r>
      <rPr>
        <sz val="8"/>
        <rFont val="Bahij Zar"/>
        <family val="1"/>
      </rPr>
      <t>پوهنتون د ستراتیژیک پلان په درست ډول د تطبیق په موخه د اداري او علمي کارکوونکو په مرسته معیاري کلنی پلان ترتیب کړی او له تطبیق څخه یې څارنه/نظارت کوي.</t>
    </r>
  </si>
  <si>
    <r>
      <t xml:space="preserve">د ستراتیژیک پلان په هکله پوهاوی 
</t>
    </r>
    <r>
      <rPr>
        <sz val="8"/>
        <rFont val="Bahij Zar"/>
        <family val="1"/>
      </rPr>
      <t>پوهنتون د اړوند ستراتیژیک پلان، د لرلید او رسالت په هکله اړین معلومات په مختلفو لارو له نورو سره شریکوي.</t>
    </r>
  </si>
  <si>
    <r>
      <t xml:space="preserve">دویم(2) اصلي معیار: د ټولنې په پرمختګ او د نظام د تګلارو په تطبیق کې د پوهنتون برخه اخیستل: </t>
    </r>
    <r>
      <rPr>
        <sz val="8"/>
        <rFont val="Bahij Zar"/>
        <family val="1"/>
      </rPr>
      <t>پوهنتون د امیرالمؤمنین (حفظه الله تعالی) د فرامینو د پوهاوي، تطبیق او د نظام د تګلارو اړوند د اجرااتو او ټولنې په پرمختګ کې فعاله او اغېزناکه ونډه اخلي.</t>
    </r>
  </si>
  <si>
    <r>
      <rPr>
        <b/>
        <sz val="8"/>
        <rFont val="Bahij Zar"/>
        <family val="1"/>
      </rPr>
      <t xml:space="preserve">مالي سرچینې او مالي پلان جوړونه </t>
    </r>
    <r>
      <rPr>
        <sz val="8"/>
        <rFont val="Bahij Zar"/>
        <family val="1"/>
      </rPr>
      <t xml:space="preserve">
پوهنتون د خپل رسالت، د برنامو د اړتیاوو او وړاندې کېدونکو خدماتو د ملاتړ لپاره کافي سرچینې او دوامداره مالي توانايي لري او خپل مالي پلانونه د ستراتیژیکو اهدافو سره سم ترتیب او تطبیقوي.</t>
    </r>
  </si>
  <si>
    <r>
      <t xml:space="preserve">د علمي برنامو اړتیاوې
</t>
    </r>
    <r>
      <rPr>
        <sz val="8"/>
        <rFont val="Bahij Zar"/>
        <family val="1"/>
      </rPr>
      <t xml:space="preserve">ټولي علمي برنامي د اړتیا په اساس رامنځته شوي او په هکله یې ټولنې او محصلینو ته پوهاوی ورکول شوی دی. </t>
    </r>
  </si>
  <si>
    <r>
      <t xml:space="preserve">کلنۍ څارنه
</t>
    </r>
    <r>
      <rPr>
        <sz val="8"/>
        <rFont val="Bahij Zar"/>
        <family val="1"/>
      </rPr>
      <t xml:space="preserve">ټولو برنامو څخه د لارښود مطابق په کلني ډول څارنه ترسره کیږي، د لاسته راغلو پایلو په اساس د برنامو د بهبود لپاره لازم تصمیمونه نیول کیږي. </t>
    </r>
  </si>
  <si>
    <r>
      <t xml:space="preserve">مدیریتي جوړښت
</t>
    </r>
    <r>
      <rPr>
        <sz val="8"/>
        <rFont val="Bahij Zar"/>
        <family val="1"/>
      </rPr>
      <t xml:space="preserve">پوهنتون د څېړنو لپاره مناسب تشکیل لري چې د ذیربطه ادارو څخه د نظر سنجۍ په اساس د علمي کادر غړو د څېړنو لپاره ساحه مشخصوي. </t>
    </r>
  </si>
  <si>
    <r>
      <t xml:space="preserve">د محصلینو ملاتړ او خدمات
</t>
    </r>
    <r>
      <rPr>
        <sz val="8"/>
        <rFont val="Bahij Zar"/>
        <family val="1"/>
      </rPr>
      <t>پوهنتون د محصلانو د ملاتړ په موخه مناسب پروګرامونه تنظیموي، لازم خدمات وړاندې کوي او اړوند فعالیتونه ترسره کوي. همدارنګه، محصلانو ته د درسي نصاب او مسلکي موضوعاتو په اړه مشورې ورکول کېږي. سربېره پردې، هرې څانګې د خپلو فارغینو لپاره د فارغانو ټولنه (alumni) جوړه کړې ده.</t>
    </r>
  </si>
  <si>
    <r>
      <rPr>
        <b/>
        <sz val="8"/>
        <rFont val="Bahij Zar"/>
        <family val="1"/>
      </rPr>
      <t xml:space="preserve">مدیریت
</t>
    </r>
    <r>
      <rPr>
        <sz val="8"/>
        <rFont val="Bahij Zar"/>
        <family val="1"/>
      </rPr>
      <t xml:space="preserve">پوهنتون خپل کتابتون او معلوماتي سرچېنې په مؤثره توګه مدیریت کوي او د کتابتون څخه د اغېزمنې ګټې اخېستنې ډاډ ترلاسه کوي </t>
    </r>
  </si>
  <si>
    <r>
      <t xml:space="preserve">یوولسم (11) اصلي معیار: زیربنا، تدریسي اسانتیاوې او معلوماتي تکنالوژي: </t>
    </r>
    <r>
      <rPr>
        <sz val="8"/>
        <rFont val="Bahij Zar"/>
        <family val="1"/>
      </rPr>
      <t>پوهنتون ډاډ ورکوي چې فزیکي سرچېنې او اسانتياوې د خپلو علمي برنامو د اړتیاوو، حمایوي خدماتو وړاندې کولو او د مأموریت او ستراتیژیکو موخو سره اړوندو فعالیتونو د پوره کولو لپاره کافي او خوندي دي او د دې سرچېنو څخه په معیاري ډول ساتنه او مراقبت کېږي.</t>
    </r>
  </si>
  <si>
    <r>
      <rPr>
        <b/>
        <sz val="8"/>
        <rFont val="Bahij Zar"/>
        <family val="1"/>
      </rPr>
      <t>زیربنا او تدریسي اسانتیاوې</t>
    </r>
    <r>
      <rPr>
        <sz val="8"/>
        <rFont val="Bahij Zar"/>
        <family val="1"/>
      </rPr>
      <t xml:space="preserve">
پوهنتون کافي او مناسبې اسانتياوې لري، چې پکې د تدریس لپاره اړین تجهیزات او امکانات، د علمي برنامو د نصاب مؤثر تطبیق، د څېړنو ترسره کولو، د نصاب څخه بهر فعالیتونو ته د زمینې برابرولو او همدا راز د کارکوونکو او محصلینو د ورځنیو لومړنیو اړتیاوو د پوره کولو اسانتياوې رامنځته کړي او له هغې څخه ساتنه او مراقبت کوي. همدارنګه پوهنتون خپلې اسانتیاوو ته د خپلو ستراتیژیکو موخو د پلي کولو او پراختیا لپاره پرمختګ ورکوي.</t>
    </r>
  </si>
  <si>
    <t>د پوهنتون له سهولتونو بیاکتنه</t>
  </si>
  <si>
    <t>.................................................................................................................................</t>
  </si>
  <si>
    <t>..........................................................................................................................................................................</t>
  </si>
  <si>
    <t>.....................................................................................</t>
  </si>
  <si>
    <t>...........................................................................................................................................................................</t>
  </si>
  <si>
    <t>......................................................................................................................................................</t>
  </si>
  <si>
    <t>................................................................................................................................................................................................</t>
  </si>
  <si>
    <t>د تضمین کیفیت او اعتبار ورکولو بورډ د ۱۴۰۳/۰۹/۰۴ نېټې په (۳۰) غونډه کې دا چوکاټ تائید
او د لوړو زده کړو وزارت د ۱۴۴۷/۰۱/۰۷ نېټې د (۴۰۶) ګڼه حکم له مخې منظور شوی دی</t>
  </si>
  <si>
    <t>پوهنتون د عامه برښنا شبکې سره تړلې وي او یا د پوهنتون اړتیاوو ته مناسب بدیل (لمریزه برښنا یا جنراتور) ولري. (هغه پوهنتونونه چې د عامه برښنا شبکې سره تړلې دي، اړ دي چې د ریزرف برښنا بدیل ولري چې د شبکې د برښنا پرې کېدو په صورت کې د پوهنتون لومړنۍ اړتیاوې پوره کړي).</t>
  </si>
  <si>
    <t>پوهنتون د کیفیت لوړاوي او اعتبار ترلاسه کولو پروسې د رهبرۍ او مدیریت لپاره د مناسبو تشکیلاتو سره د کیفیت لوړونې آمریت رامنځته کړی دی او د پوهنتون رهبري په مستقیم ډول د تضمین کیفیت او اعتبار ورکولو په بهیر کې ښکېل ده.</t>
  </si>
  <si>
    <t xml:space="preserve">داسې شواهد چې وښیې د فارغانو ټولنه/ مجتمع اېجاد شوي او عملاً فعالیتونه ترسره کوي ( د فارغانو سره د اړیکې نېولو کړنلاره، د فارغانو سره د اړیکې نیولو شواهد لکه: حضوري او غیر حضوري اړیکې/مجالس). </t>
  </si>
  <si>
    <t>د پوهنځي په کچه د جدیدالشمول محصلینو لپاره د معرفت غونډې دایرول.</t>
  </si>
  <si>
    <t>د علمي کادر غړو، مدیریتي، اداري او تخنیکي کارکوونکو د اړتیا معلومولو شواهد.</t>
  </si>
  <si>
    <t xml:space="preserve">د کلني پلان د تطبیق څخه د څارنې هئیت( د پوهنتون د استراتیژیک پلان د اصلي کمیتې له غړو  څخه جوړ ده) ربع وار/سمستروار راپورونه د پوهنتون د علمي شورا لخوا تأیید شوي او د اجرااتو په موخه اړوندو برخو ته رسماً استول شوي. </t>
  </si>
  <si>
    <t xml:space="preserve">د کلني پلان د تطبیق څخه د څارنې هئیت( د پوهنځې د استراتیژیک پلان د فرعې کمیتې له غړو  څخه جوړ ده) ربع وار/سمستروار راپورونه د اړوند پوهنځي علمي شورا لخوا تأیید شوي، او د اجرااتو په موخه اړوندو برخو ته رسماً استول شوي. 
</t>
  </si>
  <si>
    <t xml:space="preserve">د کلني پلان د تطبیق څخه د څارنې هئیت( د پوهنځې د استراتیژیک پلان د فرعې کمیتې له غړو  څخه جوړ ده) ربع وار/سمستروار راپورونه د پوهنځې د علمي شورا لخوا تایید شوي ، او د اجرااتو په موخه اړونده څانګو ته رسما استول شوي. </t>
  </si>
  <si>
    <t>د داسې شواهدو شتون چې وښیې د علمي کادر غړو له لوري ترسره شوي څيړنې د لوړو زده کړو وزارت د تقنیني سندونو سره مطابقت ولري ( په معتبرو ملي او نړیوالو ژورنالونو کې د نشر شویو مقالو لېست)</t>
  </si>
  <si>
    <t xml:space="preserve">پوهنتون مناسب او تائید شوی تشکیلاتي جوړښت لري. </t>
  </si>
  <si>
    <t>پوهنځی مناسب او تائید شوی تشکیلاتي جوړښت لري.</t>
  </si>
  <si>
    <t>د پوهنتون یا د پوهنځیو په کچه د مناسب کمپیوترلب/کمپوټرلبونو شتون، چې لږ تر لږه د اووم نسل کمپیوټرونه ولري او په کافي شمېر موجود وي (د محصلینو او کمپیوتر تر منځ مناسب تناسب د تحصیلي دورې لومړي او دوهم سمستر محصلینو لپاره) او د کمپیوټر لب څخه د استفادې کړنلاره او همدارنګه د تطبق شواهدو شتون</t>
  </si>
  <si>
    <r>
      <t>خصوصي پوهنتونونو ته د(۲۶۱) شمېرې د نومرې ورکول:</t>
    </r>
    <r>
      <rPr>
        <sz val="10"/>
        <rFont val="Bahij Zar"/>
        <family val="1"/>
      </rPr>
      <t xml:space="preserve"> یاده شوې نومره خصوصي پوهنتونونو ته پرته د هغوی د غوښتنې ورکول کېږي.</t>
    </r>
  </si>
  <si>
    <r>
      <t xml:space="preserve">فوری: </t>
    </r>
    <r>
      <rPr>
        <sz val="10"/>
        <rFont val="Bahij Zar"/>
        <family val="1"/>
      </rPr>
      <t>هغه وړاندیزونه چې باید په عاجله توګه تطبیق شي.</t>
    </r>
  </si>
  <si>
    <r>
      <t>متوسط:</t>
    </r>
    <r>
      <rPr>
        <sz val="10"/>
        <rFont val="Bahij Zar"/>
        <family val="1"/>
      </rPr>
      <t>هغه وړاندیزونه چې باید په راتلونکو ۶ میاشتو کې تطبیق شي.</t>
    </r>
  </si>
  <si>
    <r>
      <t>غیرفوری:</t>
    </r>
    <r>
      <rPr>
        <sz val="10"/>
        <rFont val="Bahij Zar"/>
        <family val="1"/>
      </rPr>
      <t>هغه وړاندیزونه چې باید په راتلونکو ۱۲میاشتو کې تطبیق شي.</t>
    </r>
  </si>
  <si>
    <r>
      <t xml:space="preserve"> د فرعي کمېټو غړي: </t>
    </r>
    <r>
      <rPr>
        <sz val="10"/>
        <rFont val="Bahij Zar"/>
        <family val="1"/>
      </rPr>
      <t>د هرې څانګې د نماینده غړیتوب د اړونده پوهنځي په فرعي کمېټو کې لازمي دی.</t>
    </r>
  </si>
  <si>
    <t>په کیفیت لوړولو فرعي کمېټه کې د پوهنځیو رئیسانو د غړیتوب اسناد او شواهد او د تضمین کیفیت او اعتبار ورکولو معیارونو د تطبیق په اړه د موجودو ننګؤنو د حل لپاره د هغه د ترسره شویو هڅو شواهد.</t>
  </si>
  <si>
    <t>د ثبت شمېره</t>
  </si>
  <si>
    <t>شاخص شمېره</t>
  </si>
  <si>
    <t>د اسنادو شمېره</t>
  </si>
  <si>
    <t xml:space="preserve">د پوهنتون د علمي شورا شتون ( د عادي جلساتو د داېرولو مهالویش ، د جلساتو د ثبت/د ثبت شمېره کتاب ، اړوندو برخو سره رسماً د ترسره شویو مجالسو د پرېکړو شریکولو او د پرېکړو د تطبیق په موخه تعقیبي چارو اسناد او شواهد) . </t>
  </si>
  <si>
    <t>د پوهنتون د پوهنځيو د علمي شوراګانو شتون (د عادي جلساتو د داېرولو مهالویش، د جلساتو د ثبت/د ثبت شمېره کتاب، اړوندو برخو سره رسماً د ترسره شویو مجالسو د پرېکړو شریکولو او د پرېکړو د تطبیق په موخه تعقیبي چارو اسناد او شواهد)</t>
  </si>
  <si>
    <t>د فارغ ورکوونکو او غېر فارغ ورکوونکو څانګو د مجالسو شتون( د عادي جلساتو د داېرولو مهالویش، د جلساتو د ثبت/د ثبت شمېره کتاب، اړوندو برخو سره رسماً د ترسره شویو مجالسو د پرېکړو شریکولو او د پرېکړو د تطبیق په موخه تعقیبي چارو اسناد او شواهد)</t>
  </si>
  <si>
    <t>د پوهنتون د منظمو او دوامداره اداري جلساتو د ترسره کېدو شواهد.( د عادي جلساتو د داېرولو مهالوېش، د جلساتو د ثبت/د ثبت شمېره کتاب، اړوندو برخو سره رسماً د ترسره شویو مجالسو د پرېکړو شریکولو او د پرېکړو د تطبیق په موخه تعقیبي چارو اسناد او شواهد)</t>
  </si>
  <si>
    <t>امنیتي برخه</t>
  </si>
  <si>
    <t>د کتابتو مدیریت، په مختلفو رشتو کې د کتابونو شتون او د هغې تنظیم، کمپیوترونه، لارښودونه، د مراجع کوونکو د نظافت د تثبیت کتاب، مصونیت</t>
  </si>
  <si>
    <t>د لومړیتوب کچه (فوری، متوسط، غیر فوری)</t>
  </si>
  <si>
    <t>د هرې علمي برنامې د نصاب اړوند د عملي زده کړو او څېړنو لپاره د اړینو معیاري او مجهزو اسانتیاوو شتون د عملي روزنې او څېړنې ترسره کولو لپاره د هرې علمي برنامې د نصاب په پام کې نیولو سره د معیاري او مجهزو اسانتیاوو شتون(لابراتوارونه، د خپرونو د ثبت خونې(سټوډیوګانې)، فارمونه، تمثیلي محاکمې او نور). لابراتوارونه باید لږ تر لږه عمومي غوښتنې پوره کړي لکه: د مسلکي شخص شتون، معیاري میز او څوکۍ، د اړینو لابراتواري تجهیزاتو شتون د څانګې مطابق، د لابراتوارونو لپاره اړین مواد، د لابراتواري کارونو لارښود، د محصلینو اړتیاوو سره سم مناسبه فضا، د لابراتواري تجهیزاتو او موادو دقیقې احصایې(د نمونې په شکل د یو شمیر لابراتوارونو تجهیزات په دویمه شمیره ضمیمه کې موجود دی)</t>
  </si>
  <si>
    <t>جدول‌ها</t>
  </si>
  <si>
    <t xml:space="preserve"> دکتورا</t>
  </si>
  <si>
    <t xml:space="preserve"> دکتورا محصلینو شمېر</t>
  </si>
  <si>
    <t xml:space="preserve"> دکتورانو شمېر</t>
  </si>
  <si>
    <t xml:space="preserve">د موجوده کړنلارې په اساس د ماستري او  دکتورا تحصیلي درجې ترلاسه کولو په موخه بورسونو ته د علمي کادر غړو د لیږلو او یا حمایې شواهد. </t>
  </si>
  <si>
    <t>د لومړۍ مرحلې لپاره د هر معیار ټاکل شوې سلنه</t>
  </si>
  <si>
    <t>د ځان ارزونې او بازنګري پر مهال د اعتبار ورکولو چوکاټ ته د نومرې ورکولو طریقه</t>
  </si>
  <si>
    <t>د دویمې مرحلې لپاره د هر معیار ټاکل شوې سلنه</t>
  </si>
  <si>
    <t>د پوهنتون په کچه د شکایاتو د ثبت صندوق او په اغېزمنه توګه شکایاتو ته د رسیده ګۍ شواهدو شتون ( په  امارتي پوهنتونونو کې د هر پوهنځي په کچه هم لازمي دی)</t>
  </si>
  <si>
    <t>خصوصي پوهنتونونه د خپلو ټولو علمي برنامو لپاره او  امارتي پوهنتونونه د خپلو شپنیو او فوق لیسانس برنامو لپاره، د فیسونو د ورکړې او نورو اړوندو تادیاتو په اړه روښانه تګلاره لري، چې خپره شوې او اړوندو ذینفعانو ته د لاسرسي وړ ده.</t>
  </si>
  <si>
    <t xml:space="preserve">محصلینو ته د لیلیې او په لیلیه کې د وړاندې شویو خدماتو اسناد او شواهد( یوازي په  امارتي پوهنتونونو کې د تطبیق وړ ده). </t>
  </si>
  <si>
    <t xml:space="preserve"> د ټاکلو اصولو پر اساس د  امارتي پوهنتونونو د رهبرۍ (رئیس، مرستیالانو، د پوهنځیو رئیسانو او د څانګو آمرینو) د مقررۍ شواهد او د وزارت منظوري یې د دایمي کارکوونکو په توګه شتون لري.
د ټاکلو اصولو پر اساس د لوړو زده کړو وزارت څخه د خصوصي پوهنتونونو د رهبرۍ (رئیس او مرستیالانو) د منظورۍ شواهد چې د دایمي کارکوونکو په توګه شتون لري او د پوهنځیو رئیسان او د څانګو آمرین اړوند برخو ته رسماً معرفي شوي دي.</t>
  </si>
  <si>
    <t>د لوړو زده کړو وزارت لخوا د  امارتي پوهنتون د رئیس د کلنۍ ارزونې سند او د خصوصي پوهنتون د رئیس د کلنۍ ارزونې سند د امنأ هئیت له لوري.</t>
  </si>
  <si>
    <t>لوړو زده کړو وزارت ته د پوهنتون علمي برنامو د کلنۍ څارنې راپور لیږل او د تضمین کیفیت او اعتبار ورکولو ریاست څخه د نتیجې د ترلاسه کولو شواهد.</t>
  </si>
  <si>
    <t xml:space="preserve">کلینیک </t>
  </si>
  <si>
    <t>پوهنتون د خپلو ټولو لېسانس برنامو لپاره چې د یو پوهنځي د چتر لاندې فعالیت کوي مستقلې څانګې اېجاد کړي دي. همدارنګه هغه پوهنتونونه چې د معالجوي طب او ستوماتولوژۍ پوهنځي لري باید د کلینیک او پارا کلینیک څانګې اېجاد کړي.
هغه پوهنتونونه چې غواړي د کلینیک او پارارا کلینیک څانګو سربیره نورې څانګې اېجاد کړي نو( د ۱۴۰۴،۰۱،۲۶-۱۴۴۶،۱۰،۱۷ نېټې د خصوصي پوهنتونونو د اختصاصي کمېسیون د پریکړې) پراساس کولای شي چې لاندې څانګې ایحاد کړي.
د معالجوي طب برنامي لپاره حد اقل اېجاد شوي څانګې.
1. بیسیک ساینس (بایو ساینس په شمول څلور څانګې الزامي دي) 1.1 اناټومي څانګه (اناتومي، هستالوژي، امبریالوژي) 1.2.فزیو پتالوژي څانګه (فزیولوژي، پتالوژي، مایکروبیولوژي او پرازیتولوژي) 1.3. بایو ساینس څانګه (بیولوژی، فزیک او کیمیا) 1.4 بیوشمي څانګه (بیوشمی، جنتیک، فارمکلوژي او بایوفزیک)
2. روغتیايي مرکز(ساینس 2.1. عمومي داخله څانګه (داخله سمیولوژي، قلبي، تنفنسي، هیماتولوژي، نفرولوژي، هضمي، اندوکرانیولوژي، د ماشومانو عمومي داخله، انتاني او توبرکلوز، جلدي او زهروي، عقلي او عصبي) 2.2. عمومي جراحي څانګه (ماشومانو جراحي ، سترګه، عاجل، بطني، صدري، عصاب، یورولوژي، غوږ او ستوني، ارتوپیدي او تراوماتولوژي او نسائې ولادي) 3.2. د وقایوي طب او اجتماعي علومو څانګه (اساسات صحت عامه، تغذیه، علوم سلوکي، اپدیمیالوژي، صحت محیطي او وظیفوي، مدیریت صحت، احصائیه حیاتي، تګلارې، توکسیکولوژي، طب عدلي او طبابت اخلاق )
د ستوماتولوژي برنامې لپاره حد اقل اېجاد شوې څانګې.
نوت: په هغه صورت کې چې په پوهنتون کې مشابه څانګې شتون ولري بیا ځلي اېجاد ته یې ضرورت نشته. 
1. بیسیک ساینس (په هغه صورت کې چې معالجوي طب او بل متمم طبي پوهنځی شتون ونه لري لاندې څانګې الزامي دي) 1.1 اناتومي څانګه (اناتومي، هستالوژي، امبریالوژي) 1.2. فزیو پتالوژي څانګه (فزیولوژي، پتالوژي، مایکروبیولوژي او پرازیتولوژي) 1.3. بایو ساینس څانګه (بیولوژي، فزیک و کیمیا) 1.4 بیوشمي څانګه (بیوشمي، جنتیک و بایوفزیک)
2. روغتیايي مرکزل ساینس 2.1.داخله څانګه (اندودنتکس، ستوماتولوژي اطفال، ترمیمي، د غاښونو مواد پیژدنه، د خولې ناروغي (اورل میدیسن)، عمومي داخله (قلبي، هضمي، تنفسي و نفرالوژي)، عقلي او عصبي، طب عدلي، طبابت اخلاق ، صحت عامه) 2.2. جراحی څانګه (جراحي او وجه و فک، اورتودنسي، پریدنتولوژي، پروستودنتیک، جراحی عمومي (بطن، صدر، عصاب، عاجل، جراحي اطفال عمومي، جراحي پلاستیک، سترګه، گوش و گلو)</t>
  </si>
  <si>
    <t xml:space="preserve">د ټولو تخنیکي کارکوونکو د دندو لایحې او کلنیو عملیاتي پلانونو شتون چې د دندو له لایحو سره یې مطابقت ولري. </t>
  </si>
  <si>
    <t xml:space="preserve">لوړو زده کړو بنسټونو ته د اعتبار ورکولو آمریت </t>
  </si>
  <si>
    <t>لومړۍمرحله: پوهنتون د ټولو معیارونو لپاره د ټاکل شوې مجموعي فیصدي تر څنګ چې %65 ده، باید د هر معیار لپاره ټاکل شوې فیصدي هم تر لاسه کړي.</t>
  </si>
  <si>
    <t>دویمه مرحله: پوهنتون د ټولو معیارونو لپاره د ټاکل شوې مجموعي فیصدي تر څنګ چې %75 ده، باید د هر معیار لپاره ټاکل شوې فیصدي هم تر لاسه کړي.</t>
  </si>
  <si>
    <t>دریمه مرحله: پوهنتون د ټولو معیارونو لپاره د ټاکل شوې مجموعي فیصدي تر څنګ چې %85 ده، باید د هر معیار لپاره ټاکل شوې فیصدي هم تر لاسه کړي.</t>
  </si>
  <si>
    <t>د پوهنتون په کچه د یوه مرکزي کتابتون شتون باید لږ تر لږه لاندې غوښتنې پوره کړي:
1.د مطالعې ځای باید په عین وخت کې د لږ تر لږه ۴٪ برحاله محصلینو د ناستې ظرفیت ولري؛
2.د ګروپي مطالعې لپاره باید مناسبې خونې شتون ولري (لکه مېز، چوکۍ او LCD باندې مجهز وي)؛
3.د کتابتون ټوله فضا باید مناسبه روښنايي او د تهويې سیستم شتون ولري؛ 
4.کتابتون باید د زیاتېدونکو کتابونو لپاره کافي ځای، د کتابتون کارکوونکو لپاره کاري فضا، د کتابونو د ذخیرې ځای او د کتابتون د آمریت/مدیریت دفتر ولري؛
5. فزیکي او الکترونیکي کتابونه د شریعت د اصولو او د نظام د پالیسیو سره سم وي.</t>
  </si>
  <si>
    <r>
      <t xml:space="preserve"> امارتي پوهنتونونو ته د(۷۴) شمېرې د نومرې ورکول: </t>
    </r>
    <r>
      <rPr>
        <sz val="10"/>
        <rFont val="Bahij Zar"/>
        <family val="1"/>
      </rPr>
      <t>یاده شوې نومره  امارتي پوهنتونونو ته پرته د هغوی د غوښتنې ورکول کېږي.</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</si>
</sst>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00"/>
  </numFmts>
  <fonts count="21" x14ac:knownFonts="1">
    <font>
      <sz val="11"/>
      <color theme="1"/>
      <name val="Calibri"/>
      <family val="2"/>
      <scheme val="minor"/>
    </font>
    <font>
      <sz val="11"/>
      <color theme="1"/>
      <name val="Calibri"/>
      <family val="2"/>
      <scheme val="minor"/>
    </font>
    <font>
      <sz val="8"/>
      <name val="Bahij Zar"/>
      <family val="1"/>
    </font>
    <font>
      <sz val="11"/>
      <color theme="1"/>
      <name val="Bahij Zar"/>
      <family val="1"/>
    </font>
    <font>
      <sz val="11"/>
      <name val="Bahij Zar"/>
      <family val="1"/>
    </font>
    <font>
      <b/>
      <sz val="10"/>
      <name val="Bahij Zar"/>
      <family val="1"/>
    </font>
    <font>
      <sz val="10"/>
      <name val="Bahij Zar"/>
      <family val="1"/>
    </font>
    <font>
      <b/>
      <sz val="8"/>
      <name val="Bahij Zar"/>
      <family val="1"/>
    </font>
    <font>
      <sz val="11"/>
      <color rgb="FFFF0000"/>
      <name val="Calibri"/>
      <family val="2"/>
      <scheme val="minor"/>
    </font>
    <font>
      <sz val="8"/>
      <name val="Bahij Jalal"/>
      <family val="1"/>
    </font>
    <font>
      <b/>
      <sz val="12"/>
      <name val="Bahij Zar"/>
      <family val="1"/>
    </font>
    <font>
      <b/>
      <sz val="11"/>
      <color rgb="FFFF0000"/>
      <name val="Bahij Zar"/>
      <family val="1"/>
    </font>
    <font>
      <sz val="11"/>
      <color rgb="FFFF0000"/>
      <name val="Bahij Zar"/>
      <family val="1"/>
    </font>
    <font>
      <b/>
      <sz val="14"/>
      <name val="Bahij Zar"/>
      <family val="1"/>
    </font>
    <font>
      <b/>
      <sz val="11"/>
      <name val="Bahij Zar"/>
      <family val="1"/>
    </font>
    <font>
      <b/>
      <sz val="22"/>
      <name val="Bahij Zar"/>
      <family val="1"/>
    </font>
    <font>
      <b/>
      <sz val="16"/>
      <name val="Bahij Zar"/>
      <family val="1"/>
    </font>
    <font>
      <sz val="8"/>
      <color theme="0"/>
      <name val="Bahij Zar"/>
      <family val="1"/>
    </font>
    <font>
      <sz val="10"/>
      <color theme="0"/>
      <name val="Bahij Zar"/>
      <family val="1"/>
    </font>
    <font>
      <sz val="11"/>
      <name val="Calibri"/>
      <family val="2"/>
      <scheme val="minor"/>
    </font>
    <font>
      <sz val="14"/>
      <name val="Bahij Zar"/>
      <family val="1"/>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459">
    <xf numFmtId="0" fontId="0" fillId="0" borderId="0" xfId="0"/>
    <xf numFmtId="0" fontId="0" fillId="0" borderId="0" xfId="0" applyProtection="1">
      <protection locked="0"/>
    </xf>
    <xf numFmtId="0" fontId="0" fillId="0" borderId="0" xfId="0" applyAlignment="1">
      <alignment horizontal="center" vertical="center"/>
    </xf>
    <xf numFmtId="9" fontId="0" fillId="0" borderId="0" xfId="0" applyNumberFormat="1" applyAlignment="1">
      <alignment horizontal="center" vertical="center"/>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Fill="1" applyProtection="1"/>
    <xf numFmtId="0" fontId="2" fillId="0" borderId="0" xfId="0" applyFont="1" applyFill="1" applyBorder="1" applyProtection="1"/>
    <xf numFmtId="2" fontId="2" fillId="0" borderId="9" xfId="0" applyNumberFormat="1" applyFont="1" applyFill="1" applyBorder="1" applyAlignment="1" applyProtection="1">
      <alignment horizontal="center" vertical="center" wrapText="1"/>
      <protection locked="0"/>
    </xf>
    <xf numFmtId="0" fontId="7" fillId="0" borderId="12" xfId="0" applyNumberFormat="1" applyFont="1" applyFill="1" applyBorder="1" applyAlignment="1" applyProtection="1">
      <alignment horizontal="center" vertical="center" wrapText="1"/>
    </xf>
    <xf numFmtId="10" fontId="7" fillId="0" borderId="13" xfId="1" applyNumberFormat="1" applyFont="1" applyFill="1" applyBorder="1" applyAlignment="1" applyProtection="1">
      <alignment horizontal="center" vertical="center" wrapText="1"/>
    </xf>
    <xf numFmtId="2" fontId="7" fillId="0" borderId="11" xfId="0" applyNumberFormat="1" applyFont="1" applyFill="1" applyBorder="1" applyAlignment="1" applyProtection="1">
      <alignment horizontal="center" vertical="center" wrapText="1"/>
    </xf>
    <xf numFmtId="10" fontId="2" fillId="0" borderId="10" xfId="1"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2" fontId="2" fillId="0" borderId="9" xfId="0" applyNumberFormat="1" applyFont="1" applyFill="1" applyBorder="1" applyAlignment="1" applyProtection="1">
      <alignment horizontal="center" vertical="center"/>
      <protection locked="0"/>
    </xf>
    <xf numFmtId="0" fontId="7" fillId="0" borderId="12" xfId="0" applyNumberFormat="1" applyFont="1" applyFill="1" applyBorder="1" applyAlignment="1" applyProtection="1">
      <alignment horizontal="center" vertical="center"/>
    </xf>
    <xf numFmtId="10" fontId="7" fillId="0" borderId="13" xfId="1" applyNumberFormat="1" applyFont="1" applyFill="1" applyBorder="1" applyAlignment="1" applyProtection="1">
      <alignment horizontal="center" vertical="center"/>
    </xf>
    <xf numFmtId="2" fontId="7" fillId="0" borderId="11" xfId="0" applyNumberFormat="1" applyFont="1" applyFill="1" applyBorder="1" applyAlignment="1" applyProtection="1">
      <alignment horizontal="center" vertical="center"/>
    </xf>
    <xf numFmtId="0" fontId="2" fillId="0" borderId="18" xfId="0" applyNumberFormat="1" applyFont="1" applyFill="1" applyBorder="1" applyAlignment="1" applyProtection="1">
      <alignment horizontal="center" vertical="center"/>
    </xf>
    <xf numFmtId="10" fontId="2" fillId="0" borderId="19" xfId="1" applyNumberFormat="1" applyFont="1" applyFill="1" applyBorder="1" applyAlignment="1" applyProtection="1">
      <alignment horizontal="center" vertical="center"/>
    </xf>
    <xf numFmtId="2" fontId="2" fillId="0" borderId="20" xfId="0" applyNumberFormat="1" applyFont="1" applyFill="1" applyBorder="1" applyAlignment="1" applyProtection="1">
      <alignment horizontal="center" vertical="center"/>
      <protection locked="0"/>
    </xf>
    <xf numFmtId="10" fontId="2" fillId="0" borderId="10" xfId="1" applyNumberFormat="1"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2" fillId="0" borderId="0" xfId="0" applyFont="1" applyFill="1" applyAlignment="1" applyProtection="1">
      <alignment horizontal="center" vertical="center"/>
    </xf>
    <xf numFmtId="10" fontId="7" fillId="0" borderId="13" xfId="0" applyNumberFormat="1" applyFont="1" applyFill="1" applyBorder="1" applyAlignment="1" applyProtection="1">
      <alignment horizontal="center" vertical="center"/>
    </xf>
    <xf numFmtId="10" fontId="2" fillId="0" borderId="19" xfId="1" applyNumberFormat="1" applyFont="1" applyFill="1" applyBorder="1" applyAlignment="1" applyProtection="1">
      <alignment horizontal="center" vertical="center" wrapText="1"/>
    </xf>
    <xf numFmtId="2" fontId="2" fillId="0" borderId="14" xfId="0" applyNumberFormat="1" applyFont="1" applyFill="1" applyBorder="1" applyAlignment="1" applyProtection="1">
      <alignment horizontal="center" vertical="center"/>
      <protection locked="0"/>
    </xf>
    <xf numFmtId="10" fontId="7" fillId="0" borderId="13"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protection locked="0"/>
    </xf>
    <xf numFmtId="0" fontId="2" fillId="0" borderId="0" xfId="0" applyFont="1" applyFill="1" applyAlignment="1" applyProtection="1">
      <alignment horizontal="center"/>
    </xf>
    <xf numFmtId="0" fontId="7" fillId="0" borderId="0" xfId="0" applyFont="1" applyFill="1" applyBorder="1" applyAlignment="1" applyProtection="1">
      <alignment horizontal="center"/>
    </xf>
    <xf numFmtId="0" fontId="7" fillId="0" borderId="0" xfId="0" applyFont="1" applyFill="1" applyAlignment="1" applyProtection="1">
      <alignment vertical="center"/>
    </xf>
    <xf numFmtId="0" fontId="7" fillId="0" borderId="20" xfId="0" applyFont="1" applyFill="1" applyBorder="1" applyAlignment="1" applyProtection="1">
      <alignment horizontal="center" vertical="center"/>
    </xf>
    <xf numFmtId="0" fontId="7"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wrapText="1"/>
      <protection locked="0"/>
    </xf>
    <xf numFmtId="0" fontId="7" fillId="0" borderId="0"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wrapText="1"/>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2" fontId="2" fillId="0" borderId="10" xfId="0" applyNumberFormat="1" applyFont="1" applyFill="1" applyBorder="1" applyAlignment="1" applyProtection="1">
      <alignment horizontal="center" vertical="center"/>
      <protection locked="0"/>
    </xf>
    <xf numFmtId="0" fontId="2" fillId="0" borderId="0" xfId="0" applyFont="1" applyFill="1" applyAlignment="1" applyProtection="1">
      <alignment horizontal="right"/>
      <protection locked="0"/>
    </xf>
    <xf numFmtId="0" fontId="2" fillId="0" borderId="9" xfId="0" applyFont="1" applyFill="1" applyBorder="1" applyProtection="1">
      <protection locked="0"/>
    </xf>
    <xf numFmtId="0" fontId="2" fillId="0" borderId="11" xfId="0" applyFont="1" applyFill="1" applyBorder="1" applyProtection="1">
      <protection locked="0"/>
    </xf>
    <xf numFmtId="2" fontId="2" fillId="0" borderId="13" xfId="0" applyNumberFormat="1" applyFont="1" applyFill="1" applyBorder="1" applyAlignment="1" applyProtection="1">
      <alignment horizontal="center" vertical="center"/>
      <protection locked="0"/>
    </xf>
    <xf numFmtId="2" fontId="2" fillId="0" borderId="1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right" vertical="center" wrapText="1"/>
    </xf>
    <xf numFmtId="0" fontId="2" fillId="0" borderId="4" xfId="0" applyFont="1" applyFill="1" applyBorder="1" applyAlignment="1" applyProtection="1">
      <alignment horizontal="right" vertical="center" wrapText="1"/>
    </xf>
    <xf numFmtId="0" fontId="2" fillId="0" borderId="18" xfId="0" applyFont="1" applyFill="1" applyBorder="1" applyAlignment="1" applyProtection="1">
      <alignment horizontal="right" vertical="center" wrapText="1"/>
    </xf>
    <xf numFmtId="0" fontId="2" fillId="0" borderId="0" xfId="0" applyFont="1" applyFill="1" applyBorder="1" applyAlignment="1" applyProtection="1">
      <alignment horizontal="center" vertical="top" wrapText="1"/>
      <protection locked="0"/>
    </xf>
    <xf numFmtId="0" fontId="2" fillId="0" borderId="12" xfId="0" applyFont="1" applyFill="1" applyBorder="1" applyAlignment="1" applyProtection="1">
      <alignment horizontal="right" vertical="center" wrapText="1"/>
    </xf>
    <xf numFmtId="0" fontId="2" fillId="0" borderId="0" xfId="0" applyFont="1" applyFill="1" applyAlignment="1" applyProtection="1">
      <alignment horizontal="center" vertical="center"/>
      <protection locked="0"/>
    </xf>
    <xf numFmtId="2" fontId="2" fillId="0" borderId="0" xfId="0" applyNumberFormat="1" applyFont="1" applyFill="1" applyBorder="1" applyAlignment="1" applyProtection="1">
      <alignment horizontal="right" vertical="center" wrapText="1"/>
      <protection locked="0"/>
    </xf>
    <xf numFmtId="1" fontId="2" fillId="0" borderId="9" xfId="0" applyNumberFormat="1" applyFont="1" applyFill="1" applyBorder="1" applyAlignment="1" applyProtection="1">
      <alignment horizontal="center" vertical="center"/>
    </xf>
    <xf numFmtId="0" fontId="7" fillId="0" borderId="0" xfId="0" applyFont="1" applyFill="1" applyBorder="1" applyAlignment="1" applyProtection="1">
      <alignment vertical="center"/>
    </xf>
    <xf numFmtId="0" fontId="2" fillId="0" borderId="1" xfId="0" applyFont="1" applyFill="1" applyBorder="1" applyAlignment="1" applyProtection="1">
      <alignment vertical="center" wrapText="1"/>
    </xf>
    <xf numFmtId="0" fontId="2" fillId="0" borderId="1" xfId="0" applyFont="1" applyFill="1" applyBorder="1" applyAlignment="1" applyProtection="1">
      <alignment vertical="center"/>
    </xf>
    <xf numFmtId="1" fontId="2" fillId="0" borderId="7" xfId="0" applyNumberFormat="1" applyFont="1" applyFill="1" applyBorder="1" applyAlignment="1" applyProtection="1">
      <alignment horizontal="center" vertical="center"/>
    </xf>
    <xf numFmtId="0" fontId="2" fillId="0" borderId="3" xfId="0" applyFont="1" applyFill="1" applyBorder="1" applyAlignment="1" applyProtection="1">
      <alignment horizontal="right" vertical="center" wrapText="1"/>
    </xf>
    <xf numFmtId="1" fontId="2" fillId="0" borderId="14" xfId="0" applyNumberFormat="1" applyFont="1" applyFill="1" applyBorder="1" applyAlignment="1" applyProtection="1">
      <alignment horizontal="center" vertical="center"/>
    </xf>
    <xf numFmtId="2" fontId="2" fillId="0" borderId="1" xfId="0" applyNumberFormat="1" applyFont="1" applyFill="1" applyBorder="1" applyAlignment="1" applyProtection="1">
      <alignment horizontal="center" vertical="center"/>
      <protection locked="0"/>
    </xf>
    <xf numFmtId="0" fontId="7" fillId="0" borderId="21"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7" fillId="0" borderId="33" xfId="0" applyFont="1" applyFill="1" applyBorder="1" applyAlignment="1" applyProtection="1">
      <alignment horizontal="center" vertical="center" wrapText="1"/>
    </xf>
    <xf numFmtId="2" fontId="7" fillId="0" borderId="32" xfId="0" applyNumberFormat="1" applyFont="1" applyFill="1" applyBorder="1" applyAlignment="1" applyProtection="1">
      <alignment horizontal="center" vertical="center"/>
    </xf>
    <xf numFmtId="0" fontId="2" fillId="0" borderId="0" xfId="0" applyFont="1" applyFill="1" applyBorder="1" applyAlignment="1" applyProtection="1"/>
    <xf numFmtId="0" fontId="2" fillId="0" borderId="23" xfId="0" applyFont="1" applyFill="1" applyBorder="1" applyAlignment="1" applyProtection="1">
      <alignment horizontal="center"/>
    </xf>
    <xf numFmtId="0" fontId="2" fillId="0" borderId="20" xfId="0" applyNumberFormat="1" applyFont="1" applyFill="1" applyBorder="1" applyAlignment="1" applyProtection="1">
      <alignment horizontal="center" vertical="center"/>
    </xf>
    <xf numFmtId="0" fontId="2" fillId="0" borderId="9" xfId="0" applyNumberFormat="1" applyFont="1" applyFill="1" applyBorder="1" applyAlignment="1" applyProtection="1">
      <alignment horizontal="center" vertical="center"/>
    </xf>
    <xf numFmtId="9" fontId="2" fillId="0" borderId="1" xfId="1" applyFont="1" applyFill="1" applyBorder="1" applyAlignment="1" applyProtection="1">
      <alignment horizontal="center" vertical="center"/>
      <protection locked="0"/>
    </xf>
    <xf numFmtId="9" fontId="2" fillId="0" borderId="10" xfId="0" applyNumberFormat="1" applyFont="1" applyFill="1" applyBorder="1" applyAlignment="1" applyProtection="1">
      <alignment horizontal="center" vertical="center"/>
      <protection locked="0"/>
    </xf>
    <xf numFmtId="9" fontId="2" fillId="0" borderId="13" xfId="0" applyNumberFormat="1" applyFont="1" applyFill="1" applyBorder="1" applyAlignment="1" applyProtection="1">
      <alignment horizontal="center" vertical="center"/>
      <protection locked="0"/>
    </xf>
    <xf numFmtId="10" fontId="2" fillId="0" borderId="0" xfId="1" applyNumberFormat="1" applyFont="1" applyFill="1" applyBorder="1" applyAlignment="1" applyProtection="1">
      <alignment horizontal="center" vertical="center" wrapText="1"/>
      <protection locked="0"/>
    </xf>
    <xf numFmtId="9" fontId="2" fillId="0" borderId="10" xfId="0" applyNumberFormat="1" applyFont="1" applyFill="1" applyBorder="1" applyAlignment="1" applyProtection="1">
      <alignment horizontal="center" vertical="center" wrapText="1"/>
      <protection locked="0"/>
    </xf>
    <xf numFmtId="2" fontId="2" fillId="0" borderId="11" xfId="0" applyNumberFormat="1" applyFont="1" applyFill="1" applyBorder="1" applyAlignment="1" applyProtection="1">
      <alignment horizontal="center" vertical="center" wrapText="1"/>
      <protection locked="0"/>
    </xf>
    <xf numFmtId="9" fontId="2" fillId="0" borderId="13" xfId="0" applyNumberFormat="1" applyFont="1" applyFill="1" applyBorder="1" applyAlignment="1" applyProtection="1">
      <alignment horizontal="center" vertical="center" wrapText="1"/>
      <protection locked="0"/>
    </xf>
    <xf numFmtId="1" fontId="2" fillId="0" borderId="20" xfId="1" applyNumberFormat="1" applyFont="1" applyFill="1" applyBorder="1" applyAlignment="1" applyProtection="1">
      <alignment horizontal="center" vertical="center"/>
    </xf>
    <xf numFmtId="1" fontId="2" fillId="0" borderId="9" xfId="1" applyNumberFormat="1" applyFont="1" applyFill="1" applyBorder="1" applyAlignment="1" applyProtection="1">
      <alignment horizontal="center" vertical="center"/>
    </xf>
    <xf numFmtId="0" fontId="2" fillId="0" borderId="1" xfId="0" applyFont="1" applyFill="1" applyBorder="1" applyAlignment="1" applyProtection="1">
      <alignment horizontal="right" vertical="center" wrapText="1" readingOrder="2"/>
    </xf>
    <xf numFmtId="0" fontId="2" fillId="0" borderId="1" xfId="0" applyFont="1" applyFill="1" applyBorder="1" applyProtection="1"/>
    <xf numFmtId="0" fontId="7" fillId="0" borderId="0" xfId="0" applyFont="1" applyFill="1" applyProtection="1">
      <protection locked="0"/>
    </xf>
    <xf numFmtId="0" fontId="2" fillId="0" borderId="13"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xf>
    <xf numFmtId="0" fontId="2" fillId="0" borderId="14" xfId="0" applyFont="1" applyFill="1" applyBorder="1" applyAlignment="1" applyProtection="1">
      <alignment horizontal="center" vertical="center" wrapText="1"/>
    </xf>
    <xf numFmtId="0" fontId="2" fillId="0" borderId="24"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166" fontId="6" fillId="0" borderId="1" xfId="1" applyNumberFormat="1" applyFont="1" applyFill="1" applyBorder="1" applyAlignment="1" applyProtection="1">
      <alignment horizontal="center" vertical="center"/>
    </xf>
    <xf numFmtId="9" fontId="6" fillId="0" borderId="1" xfId="1" applyFont="1" applyFill="1" applyBorder="1" applyAlignment="1" applyProtection="1">
      <alignment horizontal="center" vertical="center" wrapText="1"/>
    </xf>
    <xf numFmtId="0" fontId="5" fillId="0" borderId="0" xfId="0" applyFont="1" applyFill="1" applyBorder="1" applyAlignment="1" applyProtection="1">
      <alignment vertical="center"/>
    </xf>
    <xf numFmtId="0" fontId="5" fillId="0" borderId="0" xfId="0" applyFont="1" applyFill="1" applyBorder="1" applyAlignment="1" applyProtection="1"/>
    <xf numFmtId="0" fontId="5" fillId="0" borderId="0" xfId="0" applyFont="1" applyFill="1" applyBorder="1" applyAlignment="1" applyProtection="1">
      <protection locked="0"/>
    </xf>
    <xf numFmtId="0" fontId="5" fillId="0" borderId="9" xfId="0" applyFont="1" applyFill="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6" fillId="0" borderId="0" xfId="0" applyFont="1" applyFill="1" applyBorder="1" applyAlignment="1" applyProtection="1">
      <protection locked="0"/>
    </xf>
    <xf numFmtId="0" fontId="5" fillId="0" borderId="11" xfId="0" applyFont="1" applyFill="1" applyBorder="1" applyAlignment="1" applyProtection="1">
      <alignment horizontal="center" vertical="center"/>
      <protection locked="0"/>
    </xf>
    <xf numFmtId="0" fontId="3" fillId="0" borderId="0" xfId="0" applyFont="1" applyProtection="1"/>
    <xf numFmtId="0" fontId="3" fillId="0" borderId="0" xfId="0" applyFont="1" applyAlignment="1" applyProtection="1">
      <alignment horizontal="center" vertical="center"/>
      <protection locked="0"/>
    </xf>
    <xf numFmtId="0" fontId="0" fillId="0" borderId="0" xfId="0" applyFill="1" applyBorder="1" applyAlignment="1">
      <alignment horizontal="center" vertical="center"/>
    </xf>
    <xf numFmtId="9" fontId="0" fillId="0" borderId="0" xfId="0" applyNumberFormat="1" applyFill="1" applyBorder="1" applyAlignment="1">
      <alignment horizontal="center" vertical="center"/>
    </xf>
    <xf numFmtId="0" fontId="8" fillId="0" borderId="0" xfId="0" applyFont="1" applyProtection="1">
      <protection locked="0"/>
    </xf>
    <xf numFmtId="0" fontId="12" fillId="0" borderId="0" xfId="0" applyFont="1" applyBorder="1" applyProtection="1"/>
    <xf numFmtId="0" fontId="12" fillId="0" borderId="0" xfId="0" applyFont="1" applyBorder="1" applyAlignment="1" applyProtection="1">
      <alignment horizontal="center"/>
    </xf>
    <xf numFmtId="0" fontId="11" fillId="0" borderId="0" xfId="0" applyFont="1" applyBorder="1" applyAlignment="1" applyProtection="1">
      <alignment horizontal="center" vertical="center"/>
      <protection locked="0"/>
    </xf>
    <xf numFmtId="0" fontId="12" fillId="0" borderId="0" xfId="0" applyFont="1" applyBorder="1" applyProtection="1">
      <protection locked="0"/>
    </xf>
    <xf numFmtId="0" fontId="12" fillId="0" borderId="0" xfId="0" applyFont="1" applyProtection="1">
      <protection locked="0"/>
    </xf>
    <xf numFmtId="0" fontId="12" fillId="0" borderId="0" xfId="0" applyFont="1" applyProtection="1"/>
    <xf numFmtId="0" fontId="2" fillId="0" borderId="0" xfId="0" applyFont="1" applyFill="1" applyAlignment="1" applyProtection="1">
      <alignment vertical="center" wrapText="1"/>
      <protection locked="0"/>
    </xf>
    <xf numFmtId="0" fontId="7" fillId="0" borderId="0" xfId="0" applyFont="1" applyFill="1" applyAlignment="1" applyProtection="1">
      <alignment horizontal="center" vertical="center"/>
      <protection locked="0"/>
    </xf>
    <xf numFmtId="0" fontId="5" fillId="0" borderId="20" xfId="0" applyFont="1" applyFill="1" applyBorder="1" applyAlignment="1" applyProtection="1">
      <alignment horizontal="center" vertical="center"/>
    </xf>
    <xf numFmtId="0" fontId="5" fillId="0" borderId="20" xfId="0" applyFont="1" applyFill="1" applyBorder="1" applyAlignment="1" applyProtection="1">
      <alignment horizontal="center" vertical="center" wrapText="1"/>
    </xf>
    <xf numFmtId="0" fontId="6" fillId="0" borderId="1" xfId="0" applyFont="1" applyFill="1" applyBorder="1" applyAlignment="1" applyProtection="1">
      <alignment vertical="center" wrapText="1"/>
    </xf>
    <xf numFmtId="0" fontId="6" fillId="0" borderId="1" xfId="0" applyFont="1" applyFill="1" applyBorder="1" applyAlignment="1" applyProtection="1"/>
    <xf numFmtId="0" fontId="5" fillId="0" borderId="0" xfId="0" applyFont="1" applyFill="1" applyBorder="1" applyAlignment="1" applyProtection="1">
      <alignment horizontal="center" vertical="center"/>
    </xf>
    <xf numFmtId="0" fontId="4" fillId="0" borderId="0" xfId="0" applyFont="1" applyBorder="1" applyAlignment="1" applyProtection="1">
      <protection locked="0"/>
    </xf>
    <xf numFmtId="0" fontId="13" fillId="0" borderId="0" xfId="0" applyFont="1" applyBorder="1" applyAlignment="1" applyProtection="1">
      <protection locked="0"/>
    </xf>
    <xf numFmtId="0" fontId="13" fillId="0" borderId="0" xfId="0" applyFont="1" applyBorder="1" applyAlignment="1" applyProtection="1">
      <alignment horizontal="center"/>
    </xf>
    <xf numFmtId="0" fontId="13" fillId="0" borderId="0" xfId="0" applyFont="1" applyBorder="1" applyAlignment="1" applyProtection="1">
      <alignment horizontal="right"/>
      <protection locked="0"/>
    </xf>
    <xf numFmtId="0" fontId="4" fillId="0" borderId="0" xfId="0" applyFont="1" applyBorder="1" applyProtection="1">
      <protection locked="0"/>
    </xf>
    <xf numFmtId="0" fontId="4" fillId="0" borderId="0" xfId="0" applyFont="1" applyBorder="1" applyAlignment="1" applyProtection="1">
      <alignment horizontal="left"/>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right"/>
      <protection locked="0"/>
    </xf>
    <xf numFmtId="0" fontId="3" fillId="0" borderId="0" xfId="0" applyFont="1" applyAlignment="1" applyProtection="1"/>
    <xf numFmtId="0" fontId="2" fillId="0" borderId="1" xfId="0" applyFont="1" applyFill="1" applyBorder="1" applyAlignment="1" applyProtection="1">
      <alignment horizontal="right" vertical="center"/>
    </xf>
    <xf numFmtId="0" fontId="2" fillId="0" borderId="18" xfId="0" applyFont="1" applyFill="1" applyBorder="1" applyAlignment="1" applyProtection="1">
      <alignment horizontal="right" vertical="center"/>
    </xf>
    <xf numFmtId="0" fontId="2" fillId="0" borderId="1"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xf>
    <xf numFmtId="0" fontId="6" fillId="0" borderId="0" xfId="0" applyFont="1" applyFill="1" applyBorder="1" applyProtection="1"/>
    <xf numFmtId="0" fontId="6" fillId="0" borderId="0" xfId="0" applyFont="1" applyFill="1" applyBorder="1" applyProtection="1">
      <protection locked="0"/>
    </xf>
    <xf numFmtId="0" fontId="6" fillId="0" borderId="0" xfId="0" applyFont="1" applyFill="1" applyProtection="1">
      <protection locked="0"/>
    </xf>
    <xf numFmtId="0" fontId="5"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right" vertical="center"/>
      <protection locked="0"/>
    </xf>
    <xf numFmtId="0" fontId="5" fillId="0" borderId="11"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wrapText="1"/>
      <protection locked="0"/>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wrapText="1"/>
    </xf>
    <xf numFmtId="0" fontId="6" fillId="0" borderId="0" xfId="0" applyFont="1" applyFill="1" applyBorder="1" applyAlignment="1" applyProtection="1"/>
    <xf numFmtId="0" fontId="5" fillId="0" borderId="0" xfId="0" applyFont="1" applyFill="1" applyBorder="1" applyAlignment="1" applyProtection="1">
      <alignment horizontal="right" vertical="center" wrapText="1"/>
      <protection locked="0"/>
    </xf>
    <xf numFmtId="0" fontId="5" fillId="0" borderId="0" xfId="0" applyFont="1" applyFill="1" applyBorder="1" applyAlignment="1" applyProtection="1">
      <alignment vertical="center" wrapText="1"/>
    </xf>
    <xf numFmtId="0" fontId="6" fillId="0" borderId="20" xfId="0" applyFont="1" applyFill="1" applyBorder="1" applyAlignment="1" applyProtection="1">
      <alignment horizontal="center" vertical="center"/>
    </xf>
    <xf numFmtId="0" fontId="5" fillId="0" borderId="38" xfId="0" applyFont="1" applyFill="1" applyBorder="1" applyAlignment="1" applyProtection="1">
      <alignment vertical="center"/>
    </xf>
    <xf numFmtId="0" fontId="5" fillId="0" borderId="2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right" vertical="center" wrapText="1"/>
      <protection locked="0"/>
    </xf>
    <xf numFmtId="0" fontId="5" fillId="0" borderId="20" xfId="0" applyFont="1" applyFill="1" applyBorder="1" applyAlignment="1" applyProtection="1">
      <alignment vertical="center" wrapText="1"/>
    </xf>
    <xf numFmtId="0" fontId="6" fillId="0" borderId="0" xfId="0" applyFont="1" applyFill="1" applyBorder="1" applyAlignment="1" applyProtection="1">
      <alignment vertical="center" wrapText="1"/>
      <protection locked="0"/>
    </xf>
    <xf numFmtId="0" fontId="6" fillId="0" borderId="1" xfId="0" applyFont="1" applyFill="1" applyBorder="1" applyAlignment="1" applyProtection="1">
      <alignment horizontal="right"/>
      <protection locked="0"/>
    </xf>
    <xf numFmtId="0" fontId="5" fillId="0" borderId="0" xfId="0" applyFont="1" applyFill="1" applyBorder="1" applyAlignment="1" applyProtection="1">
      <alignment vertical="center"/>
      <protection locked="0"/>
    </xf>
    <xf numFmtId="2" fontId="5" fillId="0" borderId="0" xfId="0" applyNumberFormat="1" applyFont="1" applyFill="1" applyBorder="1" applyAlignment="1" applyProtection="1">
      <protection locked="0"/>
    </xf>
    <xf numFmtId="0" fontId="5" fillId="0" borderId="0" xfId="0" applyFont="1" applyFill="1" applyBorder="1" applyAlignment="1" applyProtection="1">
      <alignment horizontal="right" vertical="center"/>
      <protection locked="0"/>
    </xf>
    <xf numFmtId="0" fontId="5" fillId="0" borderId="0" xfId="0" applyFont="1" applyFill="1" applyBorder="1" applyAlignment="1" applyProtection="1">
      <alignment vertical="center" wrapText="1"/>
      <protection locked="0"/>
    </xf>
    <xf numFmtId="0" fontId="5" fillId="0" borderId="38" xfId="0" applyFont="1" applyFill="1" applyBorder="1" applyAlignment="1" applyProtection="1">
      <alignment vertical="center"/>
      <protection locked="0"/>
    </xf>
    <xf numFmtId="0" fontId="7" fillId="0" borderId="0" xfId="0" applyFont="1" applyFill="1" applyBorder="1" applyAlignment="1" applyProtection="1">
      <alignment vertical="center"/>
      <protection locked="0"/>
    </xf>
    <xf numFmtId="0" fontId="2" fillId="0" borderId="0" xfId="0" applyFont="1" applyFill="1" applyBorder="1" applyAlignment="1" applyProtection="1">
      <alignment horizontal="center"/>
      <protection locked="0"/>
    </xf>
    <xf numFmtId="0" fontId="2" fillId="0" borderId="0" xfId="0" applyFont="1" applyFill="1" applyBorder="1" applyAlignment="1" applyProtection="1">
      <alignment horizontal="right" vertical="top" wrapText="1"/>
      <protection locked="0"/>
    </xf>
    <xf numFmtId="0" fontId="7" fillId="0" borderId="0" xfId="0" applyFont="1" applyFill="1" applyBorder="1" applyAlignment="1" applyProtection="1">
      <alignment horizontal="left"/>
      <protection locked="0"/>
    </xf>
    <xf numFmtId="2" fontId="7" fillId="0" borderId="0" xfId="0" applyNumberFormat="1" applyFont="1" applyFill="1" applyBorder="1" applyAlignment="1" applyProtection="1">
      <alignment horizontal="center" vertical="center"/>
      <protection locked="0"/>
    </xf>
    <xf numFmtId="9" fontId="7" fillId="0" borderId="0" xfId="1" applyFont="1" applyFill="1" applyBorder="1" applyAlignment="1" applyProtection="1">
      <alignment horizontal="center" vertical="center"/>
      <protection locked="0"/>
    </xf>
    <xf numFmtId="2" fontId="7" fillId="0" borderId="5" xfId="0" applyNumberFormat="1" applyFont="1" applyFill="1" applyBorder="1" applyAlignment="1" applyProtection="1">
      <alignment horizontal="center" vertical="center"/>
      <protection locked="0"/>
    </xf>
    <xf numFmtId="164" fontId="7" fillId="0" borderId="5" xfId="1" applyNumberFormat="1" applyFont="1" applyFill="1" applyBorder="1" applyAlignment="1" applyProtection="1">
      <alignment horizontal="center" vertical="center"/>
      <protection locked="0"/>
    </xf>
    <xf numFmtId="2" fontId="7" fillId="0" borderId="0" xfId="0" applyNumberFormat="1" applyFont="1" applyFill="1" applyBorder="1" applyAlignment="1" applyProtection="1">
      <alignment horizontal="center"/>
      <protection locked="0"/>
    </xf>
    <xf numFmtId="164" fontId="7" fillId="0" borderId="0" xfId="1" applyNumberFormat="1" applyFont="1" applyFill="1" applyBorder="1" applyAlignment="1" applyProtection="1">
      <alignment horizontal="center"/>
      <protection locked="0"/>
    </xf>
    <xf numFmtId="0" fontId="2" fillId="0" borderId="0" xfId="0" applyFont="1" applyFill="1" applyBorder="1" applyAlignment="1" applyProtection="1">
      <alignment horizontal="right" wrapText="1"/>
      <protection locked="0"/>
    </xf>
    <xf numFmtId="0" fontId="7" fillId="0" borderId="0" xfId="0" applyFont="1" applyFill="1" applyBorder="1" applyAlignment="1" applyProtection="1">
      <alignment horizontal="left" vertical="center"/>
      <protection locked="0"/>
    </xf>
    <xf numFmtId="0" fontId="2" fillId="0" borderId="35" xfId="0" applyFont="1" applyFill="1" applyBorder="1" applyAlignment="1" applyProtection="1">
      <alignment horizontal="center" vertical="center"/>
      <protection locked="0"/>
    </xf>
    <xf numFmtId="9" fontId="7" fillId="0" borderId="0" xfId="0" applyNumberFormat="1" applyFont="1" applyFill="1" applyBorder="1" applyAlignment="1" applyProtection="1">
      <alignment horizontal="center" vertical="center"/>
      <protection locked="0"/>
    </xf>
    <xf numFmtId="164" fontId="7" fillId="0" borderId="0" xfId="0" applyNumberFormat="1" applyFont="1" applyFill="1" applyBorder="1" applyAlignment="1" applyProtection="1">
      <alignment horizontal="center" vertical="center"/>
      <protection locked="0"/>
    </xf>
    <xf numFmtId="2" fontId="7" fillId="0" borderId="0" xfId="0" applyNumberFormat="1" applyFont="1" applyFill="1" applyBorder="1" applyAlignment="1" applyProtection="1">
      <alignment horizontal="center" vertical="center" wrapText="1"/>
      <protection locked="0"/>
    </xf>
    <xf numFmtId="9" fontId="7" fillId="0" borderId="0" xfId="0" applyNumberFormat="1" applyFont="1" applyFill="1" applyBorder="1" applyAlignment="1" applyProtection="1">
      <alignment horizontal="center" vertical="center" wrapText="1"/>
      <protection locked="0"/>
    </xf>
    <xf numFmtId="164" fontId="7" fillId="0" borderId="0" xfId="0" applyNumberFormat="1" applyFont="1" applyFill="1" applyBorder="1" applyAlignment="1" applyProtection="1">
      <alignment horizontal="center" vertical="center" wrapText="1"/>
      <protection locked="0"/>
    </xf>
    <xf numFmtId="165" fontId="7" fillId="0" borderId="0" xfId="0" applyNumberFormat="1" applyFont="1" applyFill="1" applyBorder="1" applyAlignment="1" applyProtection="1">
      <alignment horizontal="center" vertical="center"/>
      <protection locked="0"/>
    </xf>
    <xf numFmtId="9" fontId="7" fillId="0" borderId="0" xfId="1" applyFont="1" applyFill="1" applyBorder="1" applyAlignment="1" applyProtection="1">
      <alignment horizontal="center"/>
      <protection locked="0"/>
    </xf>
    <xf numFmtId="2" fontId="2" fillId="0" borderId="0"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vertical="top" wrapText="1"/>
      <protection locked="0"/>
    </xf>
    <xf numFmtId="0" fontId="5" fillId="0" borderId="0" xfId="0" applyFont="1" applyFill="1" applyBorder="1" applyAlignment="1" applyProtection="1">
      <alignment horizontal="left"/>
    </xf>
    <xf numFmtId="0" fontId="10" fillId="0" borderId="0" xfId="0" applyFont="1" applyFill="1" applyBorder="1" applyAlignment="1" applyProtection="1">
      <alignment horizontal="center"/>
    </xf>
    <xf numFmtId="0" fontId="6" fillId="0" borderId="0" xfId="0" applyFont="1" applyFill="1" applyProtection="1"/>
    <xf numFmtId="0" fontId="6" fillId="0" borderId="0" xfId="0" applyFont="1" applyFill="1" applyAlignment="1" applyProtection="1"/>
    <xf numFmtId="0" fontId="5" fillId="0" borderId="0" xfId="0" applyFont="1" applyFill="1" applyBorder="1" applyAlignment="1" applyProtection="1">
      <alignment horizontal="center" vertical="center" readingOrder="2"/>
    </xf>
    <xf numFmtId="0" fontId="5" fillId="0" borderId="38" xfId="0" applyFont="1" applyFill="1" applyBorder="1" applyAlignment="1" applyProtection="1">
      <alignment vertical="center" readingOrder="2"/>
    </xf>
    <xf numFmtId="0" fontId="5" fillId="0" borderId="0" xfId="0" applyFont="1" applyFill="1" applyBorder="1" applyAlignment="1" applyProtection="1">
      <alignment vertical="center" readingOrder="2"/>
    </xf>
    <xf numFmtId="0" fontId="5" fillId="0" borderId="20" xfId="0" applyFont="1" applyFill="1" applyBorder="1" applyAlignment="1" applyProtection="1">
      <alignment horizontal="center" vertical="center" wrapText="1" readingOrder="2"/>
    </xf>
    <xf numFmtId="0" fontId="5" fillId="0" borderId="9" xfId="0" applyFont="1" applyFill="1" applyBorder="1" applyAlignment="1" applyProtection="1">
      <alignment horizontal="center" vertical="center" wrapText="1" readingOrder="2"/>
    </xf>
    <xf numFmtId="0" fontId="5" fillId="0" borderId="11" xfId="0" applyFont="1" applyFill="1" applyBorder="1" applyAlignment="1" applyProtection="1">
      <alignment horizontal="center" vertical="center" wrapText="1" readingOrder="2"/>
    </xf>
    <xf numFmtId="0" fontId="2" fillId="0" borderId="9" xfId="0" applyFont="1" applyFill="1" applyBorder="1" applyAlignment="1" applyProtection="1">
      <alignment horizontal="center"/>
    </xf>
    <xf numFmtId="0" fontId="2" fillId="0" borderId="16" xfId="0" applyFont="1" applyFill="1" applyBorder="1" applyAlignment="1" applyProtection="1">
      <alignment horizontal="center" vertical="center"/>
    </xf>
    <xf numFmtId="0" fontId="2" fillId="0" borderId="18" xfId="0" applyFont="1" applyFill="1" applyBorder="1" applyAlignment="1" applyProtection="1">
      <alignment vertical="center" wrapText="1"/>
    </xf>
    <xf numFmtId="0" fontId="14" fillId="0" borderId="0" xfId="0" applyFont="1" applyBorder="1" applyAlignment="1" applyProtection="1">
      <alignment horizontal="left"/>
      <protection locked="0"/>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6" fillId="0" borderId="1" xfId="0" applyNumberFormat="1" applyFont="1" applyFill="1" applyBorder="1" applyAlignment="1" applyProtection="1">
      <alignment horizontal="center" vertical="center"/>
    </xf>
    <xf numFmtId="0" fontId="6" fillId="0" borderId="12" xfId="0" applyFont="1" applyFill="1" applyBorder="1" applyAlignment="1" applyProtection="1">
      <alignment horizontal="right" vertical="center" wrapText="1"/>
      <protection locked="0"/>
    </xf>
    <xf numFmtId="0" fontId="5" fillId="0" borderId="18" xfId="0" applyFont="1" applyFill="1" applyBorder="1" applyAlignment="1" applyProtection="1">
      <alignment horizontal="center" vertical="center"/>
    </xf>
    <xf numFmtId="0" fontId="5" fillId="0" borderId="18" xfId="0" applyFont="1" applyFill="1" applyBorder="1" applyAlignment="1" applyProtection="1">
      <alignment horizontal="center" vertical="center" wrapText="1"/>
    </xf>
    <xf numFmtId="0" fontId="6" fillId="0" borderId="1" xfId="0" applyFont="1" applyFill="1" applyBorder="1" applyAlignment="1" applyProtection="1">
      <alignment vertical="center" wrapText="1" readingOrder="2"/>
    </xf>
    <xf numFmtId="0" fontId="5" fillId="0" borderId="18" xfId="0" applyFont="1" applyFill="1" applyBorder="1" applyAlignment="1" applyProtection="1">
      <alignment horizontal="right" vertical="center" wrapText="1"/>
    </xf>
    <xf numFmtId="0" fontId="6" fillId="0" borderId="12" xfId="0" applyFont="1" applyFill="1" applyBorder="1" applyAlignment="1" applyProtection="1">
      <alignment vertical="center" wrapText="1" readingOrder="2"/>
    </xf>
    <xf numFmtId="0" fontId="6" fillId="0" borderId="9" xfId="0" applyFont="1" applyFill="1" applyBorder="1" applyAlignment="1" applyProtection="1">
      <alignment horizontal="center" vertical="center"/>
    </xf>
    <xf numFmtId="0" fontId="6" fillId="0" borderId="9"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right" vertical="center" readingOrder="2"/>
      <protection locked="0"/>
    </xf>
    <xf numFmtId="0" fontId="6" fillId="0" borderId="12" xfId="0" applyFont="1" applyFill="1" applyBorder="1" applyAlignment="1" applyProtection="1">
      <alignment horizontal="right" vertical="center" readingOrder="2"/>
      <protection locked="0"/>
    </xf>
    <xf numFmtId="0" fontId="2" fillId="0" borderId="0" xfId="0" applyFont="1" applyFill="1" applyBorder="1" applyAlignment="1" applyProtection="1">
      <alignment horizontal="center"/>
    </xf>
    <xf numFmtId="0" fontId="2" fillId="0" borderId="1"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0" xfId="0" applyFont="1" applyFill="1" applyBorder="1" applyAlignment="1" applyProtection="1">
      <alignment horizontal="right" vertical="center" wrapText="1"/>
      <protection locked="0"/>
    </xf>
    <xf numFmtId="0" fontId="7" fillId="0" borderId="2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xf>
    <xf numFmtId="0" fontId="5" fillId="0" borderId="18" xfId="0" applyFont="1" applyFill="1" applyBorder="1" applyAlignment="1" applyProtection="1">
      <alignment horizontal="center" vertical="center" wrapText="1" readingOrder="2"/>
    </xf>
    <xf numFmtId="0" fontId="5" fillId="0" borderId="9"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167" fontId="6" fillId="0" borderId="10" xfId="0" applyNumberFormat="1" applyFont="1" applyFill="1" applyBorder="1" applyAlignment="1" applyProtection="1">
      <alignment horizontal="center" vertical="center"/>
    </xf>
    <xf numFmtId="0" fontId="17" fillId="0" borderId="0" xfId="0" applyFont="1" applyFill="1" applyBorder="1" applyAlignment="1" applyProtection="1">
      <alignment vertical="center" wrapText="1"/>
    </xf>
    <xf numFmtId="9" fontId="18" fillId="0" borderId="0" xfId="1" applyFont="1" applyFill="1" applyBorder="1" applyAlignment="1" applyProtection="1">
      <alignment horizontal="center" vertical="center"/>
    </xf>
    <xf numFmtId="0" fontId="17" fillId="0" borderId="0" xfId="0" applyFont="1" applyFill="1" applyBorder="1" applyAlignment="1" applyProtection="1">
      <alignment horizontal="right" vertical="center"/>
    </xf>
    <xf numFmtId="0" fontId="6" fillId="0" borderId="11" xfId="0"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10" fontId="9" fillId="0" borderId="10" xfId="1" applyNumberFormat="1" applyFont="1" applyFill="1" applyBorder="1" applyAlignment="1" applyProtection="1">
      <alignment horizontal="center" vertical="center" wrapText="1"/>
    </xf>
    <xf numFmtId="0" fontId="2" fillId="0" borderId="18" xfId="0" applyNumberFormat="1" applyFont="1" applyFill="1" applyBorder="1" applyAlignment="1" applyProtection="1">
      <alignment horizontal="center" vertical="center" wrapText="1"/>
    </xf>
    <xf numFmtId="10" fontId="2" fillId="0" borderId="32" xfId="1" applyNumberFormat="1" applyFont="1" applyFill="1" applyBorder="1" applyAlignment="1" applyProtection="1">
      <alignment horizontal="center" vertical="center" wrapText="1"/>
    </xf>
    <xf numFmtId="2" fontId="2" fillId="0" borderId="20" xfId="0" applyNumberFormat="1"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xf>
    <xf numFmtId="10" fontId="2" fillId="0" borderId="8" xfId="1" applyNumberFormat="1" applyFont="1" applyFill="1" applyBorder="1" applyAlignment="1" applyProtection="1">
      <alignment horizontal="center" vertical="center" wrapText="1"/>
    </xf>
    <xf numFmtId="2" fontId="2" fillId="0" borderId="7" xfId="0" applyNumberFormat="1" applyFont="1" applyFill="1" applyBorder="1" applyAlignment="1" applyProtection="1">
      <alignment horizontal="center" vertical="center" wrapText="1"/>
      <protection locked="0"/>
    </xf>
    <xf numFmtId="0" fontId="19" fillId="0" borderId="0" xfId="0" applyFont="1" applyFill="1" applyProtection="1">
      <protection locked="0"/>
    </xf>
    <xf numFmtId="2" fontId="5" fillId="0" borderId="0" xfId="0" applyNumberFormat="1" applyFont="1" applyFill="1" applyBorder="1" applyAlignment="1" applyProtection="1"/>
    <xf numFmtId="10" fontId="5" fillId="0" borderId="0" xfId="0" applyNumberFormat="1" applyFont="1" applyFill="1" applyBorder="1" applyAlignment="1" applyProtection="1"/>
    <xf numFmtId="9" fontId="6" fillId="0" borderId="0" xfId="0" applyNumberFormat="1" applyFont="1" applyFill="1" applyBorder="1" applyAlignment="1" applyProtection="1">
      <alignment horizontal="center" vertical="center" wrapText="1"/>
      <protection locked="0"/>
    </xf>
    <xf numFmtId="0" fontId="13" fillId="0" borderId="0" xfId="0" applyFont="1" applyBorder="1" applyAlignment="1" applyProtection="1"/>
    <xf numFmtId="0" fontId="14" fillId="0" borderId="0" xfId="0" applyFont="1" applyBorder="1" applyAlignment="1" applyProtection="1">
      <alignment horizontal="left"/>
      <protection locked="0"/>
    </xf>
    <xf numFmtId="0" fontId="5" fillId="0" borderId="18"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9" fontId="6" fillId="0" borderId="1" xfId="1"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6" fillId="0" borderId="1" xfId="0" applyFont="1" applyFill="1" applyBorder="1" applyAlignment="1" applyProtection="1">
      <alignment vertical="center"/>
      <protection locked="0"/>
    </xf>
    <xf numFmtId="0" fontId="6" fillId="0" borderId="12" xfId="0" applyFont="1" applyFill="1" applyBorder="1" applyAlignment="1" applyProtection="1">
      <alignment vertical="center"/>
      <protection locked="0"/>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5" fillId="0" borderId="9" xfId="0" applyFont="1" applyFill="1" applyBorder="1" applyAlignment="1" applyProtection="1">
      <alignment horizontal="center" vertical="center" wrapText="1"/>
      <protection locked="0"/>
    </xf>
    <xf numFmtId="0" fontId="3" fillId="0" borderId="0" xfId="0" applyFont="1" applyAlignment="1" applyProtection="1">
      <alignment horizontal="right"/>
    </xf>
    <xf numFmtId="0" fontId="3" fillId="0" borderId="0" xfId="0" applyFont="1" applyAlignment="1" applyProtection="1">
      <alignment horizontal="center"/>
    </xf>
    <xf numFmtId="0" fontId="16" fillId="0" borderId="0" xfId="0" applyFont="1" applyBorder="1" applyAlignment="1" applyProtection="1">
      <alignment horizontal="center" vertical="center"/>
      <protection locked="0"/>
    </xf>
    <xf numFmtId="0" fontId="14" fillId="0" borderId="0" xfId="0" applyFont="1" applyBorder="1" applyAlignment="1" applyProtection="1">
      <alignment horizontal="left"/>
      <protection locked="0"/>
    </xf>
    <xf numFmtId="0" fontId="12" fillId="0" borderId="0" xfId="0" applyFont="1" applyAlignment="1" applyProtection="1">
      <alignment horizontal="center"/>
      <protection locked="0"/>
    </xf>
    <xf numFmtId="0" fontId="4" fillId="0" borderId="0" xfId="0" applyFont="1" applyAlignment="1" applyProtection="1">
      <alignment horizontal="left" wrapText="1"/>
    </xf>
    <xf numFmtId="0" fontId="4" fillId="0" borderId="0" xfId="0" applyFont="1" applyAlignment="1" applyProtection="1">
      <alignment horizontal="left"/>
    </xf>
    <xf numFmtId="0" fontId="10" fillId="0" borderId="0" xfId="0" applyFont="1" applyAlignment="1" applyProtection="1">
      <alignment horizontal="right"/>
    </xf>
    <xf numFmtId="0" fontId="16" fillId="0" borderId="0" xfId="0" applyFont="1" applyBorder="1" applyAlignment="1" applyProtection="1">
      <alignment horizontal="center"/>
    </xf>
    <xf numFmtId="0" fontId="20" fillId="0" borderId="0" xfId="0" applyFont="1" applyBorder="1" applyAlignment="1" applyProtection="1">
      <alignment horizontal="center"/>
    </xf>
    <xf numFmtId="0" fontId="15" fillId="0" borderId="0" xfId="0" applyFont="1" applyBorder="1" applyAlignment="1" applyProtection="1">
      <alignment horizontal="center"/>
    </xf>
    <xf numFmtId="0" fontId="6" fillId="0" borderId="2" xfId="0" applyFont="1" applyFill="1" applyBorder="1" applyAlignment="1" applyProtection="1">
      <alignment horizontal="right" vertical="center"/>
    </xf>
    <xf numFmtId="0" fontId="6" fillId="0" borderId="23" xfId="0" applyFont="1" applyFill="1" applyBorder="1" applyAlignment="1" applyProtection="1">
      <alignment horizontal="right" vertical="center"/>
    </xf>
    <xf numFmtId="0" fontId="6" fillId="0" borderId="24" xfId="0" applyFont="1" applyFill="1" applyBorder="1" applyAlignment="1" applyProtection="1">
      <alignment horizontal="right" vertical="center"/>
    </xf>
    <xf numFmtId="0" fontId="6" fillId="0" borderId="2" xfId="0" applyFont="1" applyFill="1" applyBorder="1" applyAlignment="1" applyProtection="1">
      <alignment horizontal="right" vertical="center"/>
      <protection locked="0"/>
    </xf>
    <xf numFmtId="0" fontId="6" fillId="0" borderId="23" xfId="0" applyFont="1" applyFill="1" applyBorder="1" applyAlignment="1" applyProtection="1">
      <alignment horizontal="right" vertical="center"/>
      <protection locked="0"/>
    </xf>
    <xf numFmtId="0" fontId="6" fillId="0" borderId="39" xfId="0" applyFont="1" applyFill="1" applyBorder="1" applyAlignment="1" applyProtection="1">
      <alignment horizontal="right" vertical="center"/>
      <protection locked="0"/>
    </xf>
    <xf numFmtId="0" fontId="2" fillId="0" borderId="1" xfId="0" applyFont="1" applyFill="1" applyBorder="1" applyAlignment="1" applyProtection="1">
      <alignment horizontal="right" vertical="center" wrapText="1"/>
      <protection locked="0"/>
    </xf>
    <xf numFmtId="0" fontId="2" fillId="0" borderId="10" xfId="0" applyFont="1" applyFill="1" applyBorder="1" applyAlignment="1" applyProtection="1">
      <alignment horizontal="right" vertical="center" wrapText="1"/>
      <protection locked="0"/>
    </xf>
    <xf numFmtId="0" fontId="7" fillId="0" borderId="11" xfId="0" applyFont="1" applyFill="1" applyBorder="1" applyAlignment="1" applyProtection="1">
      <alignment horizontal="left" vertical="center"/>
    </xf>
    <xf numFmtId="0" fontId="7" fillId="0" borderId="12" xfId="0" applyFont="1" applyFill="1" applyBorder="1" applyAlignment="1" applyProtection="1">
      <alignment horizontal="left" vertical="center"/>
    </xf>
    <xf numFmtId="0" fontId="7" fillId="0" borderId="18" xfId="0" applyFont="1" applyFill="1" applyBorder="1" applyAlignment="1" applyProtection="1">
      <alignment horizontal="right" vertical="center" wrapText="1"/>
    </xf>
    <xf numFmtId="0" fontId="7" fillId="0" borderId="21" xfId="0" applyFont="1" applyFill="1" applyBorder="1" applyAlignment="1" applyProtection="1">
      <alignment horizontal="right" vertical="center" wrapText="1"/>
    </xf>
    <xf numFmtId="0" fontId="2" fillId="0" borderId="12" xfId="0" applyFont="1" applyFill="1" applyBorder="1" applyAlignment="1" applyProtection="1">
      <alignment horizontal="right" vertical="center" wrapText="1"/>
      <protection locked="0"/>
    </xf>
    <xf numFmtId="0" fontId="2" fillId="0" borderId="13" xfId="0" applyFont="1" applyFill="1" applyBorder="1" applyAlignment="1" applyProtection="1">
      <alignment horizontal="right" vertical="center" wrapText="1"/>
      <protection locked="0"/>
    </xf>
    <xf numFmtId="0" fontId="2"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8" xfId="0" applyFont="1" applyFill="1" applyBorder="1" applyAlignment="1" applyProtection="1">
      <alignment horizontal="right" vertical="top" wrapText="1"/>
    </xf>
    <xf numFmtId="0" fontId="2" fillId="0" borderId="1" xfId="0" applyFont="1" applyFill="1" applyBorder="1" applyAlignment="1" applyProtection="1">
      <alignment horizontal="right" vertical="top" wrapText="1"/>
    </xf>
    <xf numFmtId="0" fontId="2" fillId="0" borderId="12" xfId="0" applyFont="1" applyFill="1" applyBorder="1" applyAlignment="1" applyProtection="1">
      <alignment horizontal="right" vertical="top" wrapText="1"/>
    </xf>
    <xf numFmtId="0" fontId="2" fillId="0" borderId="18"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18"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21"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7" fillId="0" borderId="37" xfId="0" applyFont="1" applyFill="1" applyBorder="1" applyAlignment="1" applyProtection="1">
      <alignment horizontal="left" vertical="center"/>
    </xf>
    <xf numFmtId="0" fontId="7" fillId="0" borderId="36" xfId="0" applyFont="1" applyFill="1" applyBorder="1" applyAlignment="1" applyProtection="1">
      <alignment horizontal="left" vertical="center"/>
    </xf>
    <xf numFmtId="0" fontId="7" fillId="0" borderId="10"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0" xfId="0" applyFont="1" applyFill="1" applyBorder="1" applyAlignment="1" applyProtection="1">
      <alignment horizontal="center"/>
    </xf>
    <xf numFmtId="0" fontId="7" fillId="0" borderId="20" xfId="0" applyFont="1" applyFill="1" applyBorder="1" applyAlignment="1" applyProtection="1">
      <alignment horizontal="right" vertical="center" wrapText="1"/>
    </xf>
    <xf numFmtId="0" fontId="7" fillId="0" borderId="18" xfId="0" applyFont="1" applyFill="1" applyBorder="1" applyAlignment="1" applyProtection="1">
      <alignment horizontal="right" vertical="center"/>
    </xf>
    <xf numFmtId="0" fontId="7" fillId="0" borderId="21" xfId="0" applyFont="1" applyFill="1" applyBorder="1" applyAlignment="1" applyProtection="1">
      <alignment horizontal="right" vertical="center"/>
    </xf>
    <xf numFmtId="0" fontId="7" fillId="0" borderId="33" xfId="0" applyFont="1" applyFill="1" applyBorder="1" applyAlignment="1" applyProtection="1">
      <alignment horizontal="left" vertical="center"/>
    </xf>
    <xf numFmtId="0" fontId="7" fillId="0" borderId="34" xfId="0" applyFont="1" applyFill="1" applyBorder="1" applyAlignment="1" applyProtection="1">
      <alignment horizontal="left" vertical="center"/>
    </xf>
    <xf numFmtId="2" fontId="7" fillId="0" borderId="27" xfId="0" applyNumberFormat="1" applyFont="1" applyFill="1" applyBorder="1" applyAlignment="1" applyProtection="1">
      <alignment horizontal="center" vertical="center"/>
    </xf>
    <xf numFmtId="2" fontId="7" fillId="0" borderId="28" xfId="0" applyNumberFormat="1" applyFont="1" applyFill="1" applyBorder="1" applyAlignment="1" applyProtection="1">
      <alignment horizontal="center" vertical="center"/>
    </xf>
    <xf numFmtId="0" fontId="7" fillId="0" borderId="30" xfId="0" applyFont="1" applyFill="1" applyBorder="1" applyAlignment="1" applyProtection="1">
      <alignment horizontal="left" vertical="center"/>
    </xf>
    <xf numFmtId="0" fontId="7" fillId="0" borderId="31" xfId="0" applyFont="1" applyFill="1" applyBorder="1" applyAlignment="1" applyProtection="1">
      <alignment horizontal="left" vertical="center"/>
    </xf>
    <xf numFmtId="0" fontId="7" fillId="0" borderId="6" xfId="0" applyFont="1" applyFill="1" applyBorder="1" applyAlignment="1" applyProtection="1">
      <alignment horizontal="left" vertical="center"/>
    </xf>
    <xf numFmtId="0" fontId="7" fillId="0" borderId="29" xfId="0" applyFont="1" applyFill="1" applyBorder="1" applyAlignment="1" applyProtection="1">
      <alignment horizontal="left" vertical="center"/>
    </xf>
    <xf numFmtId="0" fontId="7" fillId="0" borderId="18" xfId="0" applyFont="1" applyFill="1" applyBorder="1" applyAlignment="1" applyProtection="1">
      <alignment horizontal="right" vertical="top" wrapText="1"/>
    </xf>
    <xf numFmtId="0" fontId="7" fillId="0" borderId="1" xfId="0" applyFont="1" applyFill="1" applyBorder="1" applyAlignment="1" applyProtection="1">
      <alignment horizontal="right" vertical="top" wrapText="1"/>
    </xf>
    <xf numFmtId="0" fontId="7" fillId="0" borderId="12" xfId="0" applyFont="1" applyFill="1" applyBorder="1" applyAlignment="1" applyProtection="1">
      <alignment horizontal="right" vertical="top" wrapText="1"/>
    </xf>
    <xf numFmtId="0" fontId="7" fillId="0" borderId="21"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7" fillId="0" borderId="1" xfId="0" applyFont="1" applyFill="1" applyBorder="1" applyAlignment="1" applyProtection="1">
      <alignment horizontal="right" vertical="center" wrapText="1"/>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right" vertical="center" wrapText="1"/>
      <protection locked="0"/>
    </xf>
    <xf numFmtId="0" fontId="7" fillId="0" borderId="20"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11" xfId="0" applyFont="1" applyFill="1" applyBorder="1" applyAlignment="1" applyProtection="1">
      <alignment horizontal="left"/>
    </xf>
    <xf numFmtId="0" fontId="7" fillId="0" borderId="12" xfId="0" applyFont="1" applyFill="1" applyBorder="1" applyAlignment="1" applyProtection="1">
      <alignment horizontal="left"/>
    </xf>
    <xf numFmtId="0" fontId="2" fillId="0" borderId="21"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2" fillId="0" borderId="13" xfId="0"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7" fillId="0" borderId="0" xfId="0" applyFont="1" applyFill="1" applyAlignment="1" applyProtection="1">
      <alignment horizontal="center" vertical="center"/>
    </xf>
    <xf numFmtId="0" fontId="7" fillId="0" borderId="0" xfId="0" applyFont="1" applyFill="1" applyAlignment="1" applyProtection="1">
      <alignment horizontal="right"/>
    </xf>
    <xf numFmtId="0" fontId="7" fillId="0" borderId="38" xfId="0" applyFont="1" applyFill="1" applyBorder="1" applyAlignment="1" applyProtection="1">
      <alignment horizontal="right"/>
    </xf>
    <xf numFmtId="0" fontId="7" fillId="0" borderId="0" xfId="0" applyFont="1" applyFill="1" applyBorder="1" applyAlignment="1" applyProtection="1">
      <alignment horizontal="left" vertical="center"/>
    </xf>
    <xf numFmtId="0" fontId="7" fillId="0" borderId="17" xfId="0" applyFont="1" applyFill="1" applyBorder="1" applyAlignment="1" applyProtection="1">
      <alignment horizontal="left" vertical="center"/>
    </xf>
    <xf numFmtId="0" fontId="7" fillId="0" borderId="27" xfId="0" applyFont="1" applyFill="1" applyBorder="1" applyAlignment="1" applyProtection="1">
      <alignment horizontal="left" vertical="center"/>
    </xf>
    <xf numFmtId="0" fontId="6" fillId="0" borderId="1" xfId="0" applyFont="1" applyFill="1" applyBorder="1" applyAlignment="1" applyProtection="1">
      <alignment horizontal="right" vertical="center" wrapText="1" readingOrder="2"/>
      <protection locked="0"/>
    </xf>
    <xf numFmtId="0" fontId="6" fillId="0" borderId="10" xfId="0" applyFont="1" applyFill="1" applyBorder="1" applyAlignment="1" applyProtection="1">
      <alignment horizontal="right" vertical="center" wrapText="1" readingOrder="2"/>
      <protection locked="0"/>
    </xf>
    <xf numFmtId="0" fontId="6" fillId="0" borderId="12" xfId="0" applyFont="1" applyFill="1" applyBorder="1" applyAlignment="1" applyProtection="1">
      <alignment horizontal="right" vertical="center" wrapText="1" readingOrder="2"/>
      <protection locked="0"/>
    </xf>
    <xf numFmtId="0" fontId="6" fillId="0" borderId="13" xfId="0" applyFont="1" applyFill="1" applyBorder="1" applyAlignment="1" applyProtection="1">
      <alignment horizontal="right" vertical="center" wrapText="1" readingOrder="2"/>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right" vertical="center" readingOrder="2"/>
      <protection locked="0"/>
    </xf>
    <xf numFmtId="0" fontId="6" fillId="0" borderId="10" xfId="0" applyFont="1" applyFill="1" applyBorder="1" applyAlignment="1" applyProtection="1">
      <alignment horizontal="right" vertical="center" readingOrder="2"/>
      <protection locked="0"/>
    </xf>
    <xf numFmtId="0" fontId="6" fillId="0" borderId="12"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right" vertical="center" readingOrder="2"/>
      <protection locked="0"/>
    </xf>
    <xf numFmtId="0" fontId="6" fillId="0" borderId="13" xfId="0" applyFont="1" applyFill="1" applyBorder="1" applyAlignment="1" applyProtection="1">
      <alignment horizontal="right" vertical="center" readingOrder="2"/>
      <protection locked="0"/>
    </xf>
    <xf numFmtId="0" fontId="5" fillId="0" borderId="18"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6" fillId="0" borderId="1" xfId="0" applyFont="1" applyFill="1" applyBorder="1" applyAlignment="1" applyProtection="1">
      <alignment horizontal="right" vertical="center" wrapText="1"/>
      <protection locked="0"/>
    </xf>
    <xf numFmtId="0" fontId="6" fillId="0" borderId="10" xfId="0" applyFont="1" applyFill="1" applyBorder="1" applyAlignment="1" applyProtection="1">
      <alignment horizontal="right" vertical="center" wrapText="1"/>
      <protection locked="0"/>
    </xf>
    <xf numFmtId="0" fontId="6" fillId="0" borderId="12" xfId="0" applyFont="1" applyFill="1" applyBorder="1" applyAlignment="1" applyProtection="1">
      <alignment horizontal="right" vertical="center" wrapText="1"/>
      <protection locked="0"/>
    </xf>
    <xf numFmtId="0" fontId="6" fillId="0" borderId="13" xfId="0" applyFont="1" applyFill="1" applyBorder="1" applyAlignment="1" applyProtection="1">
      <alignment horizontal="right" vertical="center" wrapText="1"/>
      <protection locked="0"/>
    </xf>
    <xf numFmtId="0" fontId="6" fillId="0" borderId="9"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right" vertical="center" wrapText="1"/>
    </xf>
    <xf numFmtId="0" fontId="6" fillId="0" borderId="18" xfId="0" applyFont="1" applyFill="1" applyBorder="1" applyAlignment="1" applyProtection="1">
      <alignment horizontal="right" vertical="center" wrapText="1"/>
      <protection locked="0"/>
    </xf>
    <xf numFmtId="0" fontId="6" fillId="0" borderId="21" xfId="0" applyFont="1" applyFill="1" applyBorder="1" applyAlignment="1" applyProtection="1">
      <alignment horizontal="right" vertical="center" wrapText="1"/>
      <protection locked="0"/>
    </xf>
    <xf numFmtId="0" fontId="6" fillId="0" borderId="1" xfId="0" applyFont="1" applyFill="1" applyBorder="1" applyAlignment="1" applyProtection="1">
      <alignment horizontal="right" vertical="center"/>
    </xf>
    <xf numFmtId="0" fontId="6" fillId="0" borderId="1" xfId="0" applyFont="1" applyFill="1" applyBorder="1" applyAlignment="1" applyProtection="1">
      <alignment horizontal="right" vertical="center"/>
      <protection locked="0"/>
    </xf>
    <xf numFmtId="0" fontId="6" fillId="0" borderId="10" xfId="0" applyFont="1" applyFill="1" applyBorder="1" applyAlignment="1" applyProtection="1">
      <alignment horizontal="right" vertical="center"/>
      <protection locked="0"/>
    </xf>
    <xf numFmtId="0" fontId="5" fillId="0" borderId="1"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9"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xf>
    <xf numFmtId="0" fontId="6" fillId="0" borderId="9" xfId="0" applyFont="1" applyFill="1" applyBorder="1" applyAlignment="1" applyProtection="1">
      <alignment horizontal="right" vertical="center" wrapText="1"/>
    </xf>
    <xf numFmtId="0" fontId="6" fillId="0" borderId="11" xfId="0" applyFont="1" applyFill="1" applyBorder="1" applyAlignment="1" applyProtection="1">
      <alignment horizontal="right" vertical="center" wrapText="1"/>
    </xf>
    <xf numFmtId="0" fontId="6" fillId="0" borderId="12" xfId="0" applyFont="1" applyFill="1" applyBorder="1" applyAlignment="1" applyProtection="1">
      <alignment horizontal="right" vertical="center" wrapText="1"/>
    </xf>
    <xf numFmtId="0" fontId="6" fillId="0" borderId="18" xfId="0" applyFont="1" applyFill="1" applyBorder="1" applyAlignment="1" applyProtection="1">
      <alignment horizontal="right" vertical="center"/>
    </xf>
    <xf numFmtId="0" fontId="6" fillId="0" borderId="18" xfId="0" applyFont="1" applyFill="1" applyBorder="1" applyAlignment="1" applyProtection="1">
      <alignment horizontal="right" vertical="center"/>
      <protection locked="0"/>
    </xf>
    <xf numFmtId="0" fontId="6" fillId="0" borderId="21" xfId="0" applyFont="1" applyFill="1" applyBorder="1" applyAlignment="1" applyProtection="1">
      <alignment horizontal="right" vertical="center"/>
      <protection locked="0"/>
    </xf>
    <xf numFmtId="0" fontId="6" fillId="0" borderId="12" xfId="0" applyFont="1" applyFill="1" applyBorder="1" applyAlignment="1" applyProtection="1">
      <alignment vertical="center" wrapText="1" readingOrder="2"/>
    </xf>
    <xf numFmtId="0" fontId="6" fillId="0" borderId="12" xfId="0" applyFont="1" applyFill="1" applyBorder="1" applyAlignment="1" applyProtection="1">
      <alignment horizontal="right" vertical="center" wrapText="1" readingOrder="2"/>
    </xf>
    <xf numFmtId="0" fontId="6" fillId="0" borderId="13" xfId="0" applyFont="1" applyFill="1" applyBorder="1" applyAlignment="1" applyProtection="1">
      <alignment horizontal="right" vertical="center" wrapText="1" readingOrder="2"/>
    </xf>
    <xf numFmtId="0" fontId="6" fillId="0" borderId="20" xfId="0" applyFont="1" applyFill="1" applyBorder="1" applyAlignment="1" applyProtection="1">
      <alignment horizontal="right" vertical="center" wrapText="1"/>
    </xf>
    <xf numFmtId="0" fontId="6" fillId="0" borderId="18" xfId="0" applyFont="1" applyFill="1" applyBorder="1" applyAlignment="1" applyProtection="1">
      <alignment horizontal="right" vertical="center" wrapText="1"/>
    </xf>
    <xf numFmtId="0" fontId="6" fillId="0" borderId="1" xfId="0" applyFont="1" applyFill="1" applyBorder="1" applyAlignment="1" applyProtection="1">
      <alignment vertical="center" wrapText="1" readingOrder="2"/>
    </xf>
    <xf numFmtId="0" fontId="6" fillId="0" borderId="1" xfId="0" applyFont="1" applyFill="1" applyBorder="1" applyAlignment="1" applyProtection="1">
      <alignment horizontal="right" vertical="center" wrapText="1" readingOrder="2"/>
    </xf>
    <xf numFmtId="0" fontId="6" fillId="0" borderId="10" xfId="0" applyFont="1" applyFill="1" applyBorder="1" applyAlignment="1" applyProtection="1">
      <alignment horizontal="right" vertical="center" wrapText="1" readingOrder="2"/>
    </xf>
    <xf numFmtId="0" fontId="5" fillId="0" borderId="18" xfId="0" applyFont="1" applyFill="1" applyBorder="1" applyAlignment="1" applyProtection="1">
      <alignment horizontal="center" vertical="center" wrapText="1" readingOrder="2"/>
    </xf>
    <xf numFmtId="0" fontId="5" fillId="0" borderId="21" xfId="0" applyFont="1" applyFill="1" applyBorder="1" applyAlignment="1" applyProtection="1">
      <alignment horizontal="center" vertical="center" wrapText="1" readingOrder="2"/>
    </xf>
    <xf numFmtId="9" fontId="6" fillId="0" borderId="12" xfId="0" applyNumberFormat="1"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9" fontId="6" fillId="0" borderId="1" xfId="0" applyNumberFormat="1" applyFont="1" applyFill="1" applyBorder="1" applyAlignment="1" applyProtection="1">
      <alignment horizontal="center" vertical="center" wrapText="1"/>
    </xf>
    <xf numFmtId="9" fontId="6" fillId="0" borderId="2" xfId="1" applyFont="1" applyFill="1" applyBorder="1" applyAlignment="1" applyProtection="1">
      <alignment horizontal="center" vertical="center"/>
    </xf>
    <xf numFmtId="9" fontId="6" fillId="0" borderId="23" xfId="1" applyFont="1" applyFill="1" applyBorder="1" applyAlignment="1" applyProtection="1">
      <alignment horizontal="center" vertical="center"/>
    </xf>
    <xf numFmtId="9" fontId="6" fillId="0" borderId="39" xfId="1" applyFont="1" applyFill="1" applyBorder="1" applyAlignment="1" applyProtection="1">
      <alignment horizontal="center" vertical="center"/>
    </xf>
    <xf numFmtId="9" fontId="6" fillId="0" borderId="26" xfId="1" applyFont="1" applyFill="1" applyBorder="1" applyAlignment="1" applyProtection="1">
      <alignment horizontal="center" vertical="center"/>
    </xf>
    <xf numFmtId="9" fontId="6" fillId="0" borderId="40" xfId="1" applyFont="1" applyFill="1" applyBorder="1" applyAlignment="1" applyProtection="1">
      <alignment horizontal="center" vertical="center"/>
    </xf>
    <xf numFmtId="9" fontId="6" fillId="0" borderId="41" xfId="1" applyFont="1" applyFill="1" applyBorder="1" applyAlignment="1" applyProtection="1">
      <alignment horizontal="center" vertical="center"/>
    </xf>
    <xf numFmtId="0" fontId="5" fillId="0" borderId="20"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39" xfId="0" applyFont="1" applyFill="1" applyBorder="1" applyAlignment="1" applyProtection="1">
      <alignment horizontal="center" vertical="center" wrapText="1"/>
    </xf>
    <xf numFmtId="9" fontId="6" fillId="0" borderId="2" xfId="0" applyNumberFormat="1" applyFont="1" applyFill="1" applyBorder="1" applyAlignment="1" applyProtection="1">
      <alignment horizontal="center" vertical="center"/>
    </xf>
    <xf numFmtId="9" fontId="6" fillId="0" borderId="23" xfId="0" applyNumberFormat="1" applyFont="1" applyFill="1" applyBorder="1" applyAlignment="1" applyProtection="1">
      <alignment horizontal="center" vertical="center"/>
    </xf>
    <xf numFmtId="9" fontId="6" fillId="0" borderId="39" xfId="0" applyNumberFormat="1" applyFont="1" applyFill="1" applyBorder="1" applyAlignment="1" applyProtection="1">
      <alignment horizontal="center" vertical="center"/>
    </xf>
    <xf numFmtId="9" fontId="6" fillId="0" borderId="26" xfId="0" applyNumberFormat="1" applyFont="1" applyFill="1" applyBorder="1" applyAlignment="1" applyProtection="1">
      <alignment horizontal="center" vertical="center"/>
    </xf>
    <xf numFmtId="9" fontId="6" fillId="0" borderId="40" xfId="0" applyNumberFormat="1" applyFont="1" applyFill="1" applyBorder="1" applyAlignment="1" applyProtection="1">
      <alignment horizontal="center" vertical="center"/>
    </xf>
    <xf numFmtId="9" fontId="6" fillId="0" borderId="41" xfId="0" applyNumberFormat="1" applyFont="1" applyFill="1" applyBorder="1" applyAlignment="1" applyProtection="1">
      <alignment horizontal="center" vertical="center"/>
    </xf>
    <xf numFmtId="0" fontId="6" fillId="0" borderId="10"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xf>
    <xf numFmtId="0" fontId="6" fillId="0" borderId="24" xfId="0" applyFont="1" applyFill="1" applyBorder="1" applyAlignment="1" applyProtection="1">
      <alignment horizontal="right" vertical="center"/>
      <protection locked="0"/>
    </xf>
    <xf numFmtId="0" fontId="6" fillId="0" borderId="1" xfId="0" applyFont="1" applyFill="1" applyBorder="1" applyAlignment="1" applyProtection="1">
      <alignment horizontal="center"/>
      <protection locked="0"/>
    </xf>
    <xf numFmtId="0" fontId="6" fillId="0" borderId="10" xfId="0" applyFont="1" applyFill="1" applyBorder="1" applyAlignment="1" applyProtection="1">
      <alignment horizontal="center"/>
      <protection locked="0"/>
    </xf>
    <xf numFmtId="0" fontId="6" fillId="0" borderId="26" xfId="0" applyFont="1" applyFill="1" applyBorder="1" applyAlignment="1" applyProtection="1">
      <alignment horizontal="right" vertical="center"/>
      <protection locked="0"/>
    </xf>
    <xf numFmtId="0" fontId="6" fillId="0" borderId="36" xfId="0" applyFont="1" applyFill="1" applyBorder="1" applyAlignment="1" applyProtection="1">
      <alignment horizontal="right" vertical="center"/>
      <protection locked="0"/>
    </xf>
    <xf numFmtId="0" fontId="6" fillId="0" borderId="12" xfId="0" applyFont="1" applyFill="1" applyBorder="1" applyAlignment="1" applyProtection="1">
      <alignment horizontal="center"/>
      <protection locked="0"/>
    </xf>
    <xf numFmtId="0" fontId="6" fillId="0" borderId="13" xfId="0" applyFont="1" applyFill="1" applyBorder="1" applyAlignment="1" applyProtection="1">
      <alignment horizontal="center"/>
      <protection locked="0"/>
    </xf>
    <xf numFmtId="0" fontId="5" fillId="0" borderId="22" xfId="0" applyFont="1" applyFill="1" applyBorder="1" applyAlignment="1" applyProtection="1">
      <alignment horizontal="center"/>
    </xf>
    <xf numFmtId="0" fontId="5" fillId="0" borderId="25" xfId="0" applyFont="1" applyFill="1" applyBorder="1" applyAlignment="1" applyProtection="1">
      <alignment horizontal="center"/>
    </xf>
    <xf numFmtId="0" fontId="5" fillId="0" borderId="18" xfId="0" applyFont="1" applyFill="1" applyBorder="1" applyAlignment="1" applyProtection="1">
      <alignment horizontal="center"/>
    </xf>
    <xf numFmtId="0" fontId="5" fillId="0" borderId="21" xfId="0" applyFont="1" applyFill="1" applyBorder="1" applyAlignment="1" applyProtection="1">
      <alignment horizontal="center"/>
    </xf>
    <xf numFmtId="0" fontId="10" fillId="0" borderId="9" xfId="0" applyFont="1" applyFill="1" applyBorder="1" applyAlignment="1" applyProtection="1">
      <alignment horizontal="left"/>
    </xf>
    <xf numFmtId="0" fontId="10" fillId="0" borderId="1" xfId="0" applyFont="1" applyFill="1" applyBorder="1" applyAlignment="1" applyProtection="1">
      <alignment horizontal="left"/>
    </xf>
    <xf numFmtId="167" fontId="10" fillId="0" borderId="1" xfId="0" applyNumberFormat="1" applyFont="1" applyFill="1" applyBorder="1" applyAlignment="1" applyProtection="1">
      <alignment horizontal="center"/>
    </xf>
    <xf numFmtId="167" fontId="10" fillId="0" borderId="10" xfId="0" applyNumberFormat="1" applyFont="1" applyFill="1" applyBorder="1" applyAlignment="1" applyProtection="1">
      <alignment horizontal="center"/>
    </xf>
    <xf numFmtId="166" fontId="10" fillId="0" borderId="1" xfId="1" applyNumberFormat="1" applyFont="1" applyFill="1" applyBorder="1" applyAlignment="1" applyProtection="1">
      <alignment horizontal="center"/>
    </xf>
    <xf numFmtId="166" fontId="10" fillId="0" borderId="10" xfId="1" applyNumberFormat="1" applyFont="1" applyFill="1" applyBorder="1" applyAlignment="1" applyProtection="1">
      <alignment horizontal="center"/>
    </xf>
    <xf numFmtId="0" fontId="10" fillId="0" borderId="11" xfId="0" applyFont="1" applyFill="1" applyBorder="1" applyAlignment="1" applyProtection="1">
      <alignment horizontal="left"/>
    </xf>
    <xf numFmtId="0" fontId="10" fillId="0" borderId="12" xfId="0" applyFont="1" applyFill="1" applyBorder="1" applyAlignment="1" applyProtection="1">
      <alignment horizontal="left"/>
    </xf>
    <xf numFmtId="0" fontId="10" fillId="0" borderId="12" xfId="0" applyFont="1" applyFill="1" applyBorder="1" applyAlignment="1" applyProtection="1">
      <alignment horizontal="center"/>
    </xf>
    <xf numFmtId="0" fontId="10" fillId="0" borderId="13" xfId="0" applyFont="1" applyFill="1" applyBorder="1" applyAlignment="1" applyProtection="1">
      <alignment horizontal="center"/>
    </xf>
    <xf numFmtId="0" fontId="5" fillId="0" borderId="9"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1" fontId="5" fillId="0" borderId="1" xfId="0" applyNumberFormat="1" applyFont="1" applyFill="1" applyBorder="1" applyAlignment="1" applyProtection="1">
      <alignment horizontal="center"/>
    </xf>
    <xf numFmtId="1" fontId="5" fillId="0" borderId="10" xfId="0" applyNumberFormat="1" applyFont="1" applyFill="1" applyBorder="1" applyAlignment="1" applyProtection="1">
      <alignment horizontal="center"/>
    </xf>
    <xf numFmtId="9" fontId="5" fillId="0" borderId="1" xfId="1" applyFont="1" applyFill="1" applyBorder="1" applyAlignment="1" applyProtection="1">
      <alignment horizontal="center"/>
    </xf>
    <xf numFmtId="9" fontId="5" fillId="0" borderId="10" xfId="1" applyFont="1" applyFill="1" applyBorder="1" applyAlignment="1" applyProtection="1">
      <alignment horizontal="center"/>
    </xf>
    <xf numFmtId="0" fontId="5" fillId="0" borderId="9" xfId="0"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7" fillId="0" borderId="0" xfId="0" applyFont="1" applyFill="1" applyBorder="1" applyAlignment="1" applyProtection="1">
      <alignment horizontal="right" vertical="center"/>
    </xf>
    <xf numFmtId="0" fontId="7" fillId="0" borderId="0" xfId="0" applyFont="1" applyFill="1" applyAlignment="1" applyProtection="1">
      <alignment horizontal="left" vertical="center"/>
    </xf>
    <xf numFmtId="0" fontId="5" fillId="0" borderId="20" xfId="0" applyFont="1" applyFill="1" applyBorder="1" applyAlignment="1" applyProtection="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د معیارونو سلنه</c:v>
          </c:tx>
          <c:spPr>
            <a:solidFill>
              <a:srgbClr val="00B05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بازنگری غیر طبی'!$I$8:$I$18</c:f>
              <c:numCache>
                <c:formatCode>0%</c:formatCode>
                <c:ptCount val="11"/>
                <c:pt idx="0">
                  <c:v>0.08</c:v>
                </c:pt>
                <c:pt idx="1">
                  <c:v>0.08</c:v>
                </c:pt>
                <c:pt idx="2">
                  <c:v>7.0000000000000007E-2</c:v>
                </c:pt>
                <c:pt idx="3">
                  <c:v>0.08</c:v>
                </c:pt>
                <c:pt idx="4">
                  <c:v>0.14000000000000001</c:v>
                </c:pt>
                <c:pt idx="5">
                  <c:v>0.1</c:v>
                </c:pt>
                <c:pt idx="6">
                  <c:v>0.09</c:v>
                </c:pt>
                <c:pt idx="7">
                  <c:v>0.08</c:v>
                </c:pt>
                <c:pt idx="8">
                  <c:v>0.04</c:v>
                </c:pt>
                <c:pt idx="9">
                  <c:v>0.09</c:v>
                </c:pt>
                <c:pt idx="10">
                  <c:v>0.15</c:v>
                </c:pt>
              </c:numCache>
            </c:numRef>
          </c:val>
          <c:extLst>
            <c:ext xmlns:c16="http://schemas.microsoft.com/office/drawing/2014/chart" uri="{C3380CC4-5D6E-409C-BE32-E72D297353CC}">
              <c16:uniqueId val="{00000000-2D5B-4244-973B-231D84179B00}"/>
            </c:ext>
          </c:extLst>
        </c:ser>
        <c:ser>
          <c:idx val="1"/>
          <c:order val="1"/>
          <c:tx>
            <c:v>پوهنتون لخوا تر لاسه شوې سلنه</c:v>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بازنگری غیر طبی'!$L$8:$L$18</c:f>
              <c:numCache>
                <c:formatCode>0.000%</c:formatCode>
                <c:ptCount val="11"/>
                <c:pt idx="0">
                  <c:v>6.3166666666666663E-2</c:v>
                </c:pt>
                <c:pt idx="1">
                  <c:v>6.4347826086956522E-2</c:v>
                </c:pt>
                <c:pt idx="2">
                  <c:v>6.9270833333333337E-2</c:v>
                </c:pt>
                <c:pt idx="3">
                  <c:v>5.9387234042553187E-2</c:v>
                </c:pt>
                <c:pt idx="4">
                  <c:v>0.11333333333333334</c:v>
                </c:pt>
                <c:pt idx="5">
                  <c:v>0.10000000000000002</c:v>
                </c:pt>
                <c:pt idx="6">
                  <c:v>0.09</c:v>
                </c:pt>
                <c:pt idx="7">
                  <c:v>6.6294505494505496E-2</c:v>
                </c:pt>
                <c:pt idx="8">
                  <c:v>3.619047619047619E-2</c:v>
                </c:pt>
                <c:pt idx="9">
                  <c:v>7.7368421052631586E-2</c:v>
                </c:pt>
                <c:pt idx="10">
                  <c:v>5.673076923076923E-2</c:v>
                </c:pt>
              </c:numCache>
            </c:numRef>
          </c:val>
          <c:extLst>
            <c:ext xmlns:c16="http://schemas.microsoft.com/office/drawing/2014/chart" uri="{C3380CC4-5D6E-409C-BE32-E72D297353CC}">
              <c16:uniqueId val="{00000000-3107-43F4-B941-82CF418D054B}"/>
            </c:ext>
          </c:extLst>
        </c:ser>
        <c:dLbls>
          <c:dLblPos val="outEnd"/>
          <c:showLegendKey val="0"/>
          <c:showVal val="1"/>
          <c:showCatName val="0"/>
          <c:showSerName val="0"/>
          <c:showPercent val="0"/>
          <c:showBubbleSize val="0"/>
        </c:dLbls>
        <c:gapWidth val="444"/>
        <c:overlap val="-90"/>
        <c:axId val="2020889087"/>
        <c:axId val="2020890335"/>
      </c:barChart>
      <c:catAx>
        <c:axId val="2020889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2020890335"/>
        <c:crosses val="autoZero"/>
        <c:auto val="1"/>
        <c:lblAlgn val="ctr"/>
        <c:lblOffset val="100"/>
        <c:noMultiLvlLbl val="0"/>
      </c:catAx>
      <c:valAx>
        <c:axId val="2020890335"/>
        <c:scaling>
          <c:orientation val="minMax"/>
        </c:scaling>
        <c:delete val="1"/>
        <c:axPos val="l"/>
        <c:numFmt formatCode="0%" sourceLinked="1"/>
        <c:majorTickMark val="none"/>
        <c:minorTickMark val="none"/>
        <c:tickLblPos val="nextTo"/>
        <c:crossAx val="202088908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9</xdr:col>
      <xdr:colOff>88924</xdr:colOff>
      <xdr:row>3</xdr:row>
      <xdr:rowOff>204470</xdr:rowOff>
    </xdr:from>
    <xdr:to>
      <xdr:col>10</xdr:col>
      <xdr:colOff>529558</xdr:colOff>
      <xdr:row>7</xdr:row>
      <xdr:rowOff>233680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97214442" y="871220"/>
          <a:ext cx="1075634" cy="1089660"/>
        </a:xfrm>
        <a:prstGeom prst="rect">
          <a:avLst/>
        </a:prstGeom>
      </xdr:spPr>
    </xdr:pic>
    <xdr:clientData/>
  </xdr:twoCellAnchor>
  <xdr:twoCellAnchor editAs="oneCell">
    <xdr:from>
      <xdr:col>0</xdr:col>
      <xdr:colOff>368300</xdr:colOff>
      <xdr:row>4</xdr:row>
      <xdr:rowOff>12700</xdr:rowOff>
    </xdr:from>
    <xdr:to>
      <xdr:col>2</xdr:col>
      <xdr:colOff>449580</xdr:colOff>
      <xdr:row>7</xdr:row>
      <xdr:rowOff>271780</xdr:rowOff>
    </xdr:to>
    <xdr:pic>
      <xdr:nvPicPr>
        <xdr:cNvPr id="4" name="Picture 3"/>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402577620" y="901700"/>
          <a:ext cx="1097280" cy="10972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6927</xdr:colOff>
      <xdr:row>6</xdr:row>
      <xdr:rowOff>17585</xdr:rowOff>
    </xdr:from>
    <xdr:to>
      <xdr:col>4</xdr:col>
      <xdr:colOff>263236</xdr:colOff>
      <xdr:row>22</xdr:row>
      <xdr:rowOff>200891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266481</xdr:colOff>
      <xdr:row>0</xdr:row>
      <xdr:rowOff>23446</xdr:rowOff>
    </xdr:from>
    <xdr:to>
      <xdr:col>11</xdr:col>
      <xdr:colOff>240322</xdr:colOff>
      <xdr:row>3</xdr:row>
      <xdr:rowOff>126609</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0781509" y="23446"/>
          <a:ext cx="536549" cy="548640"/>
        </a:xfrm>
        <a:prstGeom prst="rect">
          <a:avLst/>
        </a:prstGeom>
      </xdr:spPr>
    </xdr:pic>
    <xdr:clientData/>
  </xdr:twoCellAnchor>
  <xdr:twoCellAnchor editAs="oneCell">
    <xdr:from>
      <xdr:col>9</xdr:col>
      <xdr:colOff>257907</xdr:colOff>
      <xdr:row>337</xdr:row>
      <xdr:rowOff>35170</xdr:rowOff>
    </xdr:from>
    <xdr:to>
      <xdr:col>11</xdr:col>
      <xdr:colOff>231748</xdr:colOff>
      <xdr:row>340</xdr:row>
      <xdr:rowOff>38687</xdr:rowOff>
    </xdr:to>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0790083" y="79570385"/>
          <a:ext cx="536549" cy="548640"/>
        </a:xfrm>
        <a:prstGeom prst="rect">
          <a:avLst/>
        </a:prstGeom>
      </xdr:spPr>
    </xdr:pic>
    <xdr:clientData/>
  </xdr:twoCellAnchor>
  <xdr:twoCellAnchor editAs="oneCell">
    <xdr:from>
      <xdr:col>1</xdr:col>
      <xdr:colOff>674076</xdr:colOff>
      <xdr:row>0</xdr:row>
      <xdr:rowOff>11722</xdr:rowOff>
    </xdr:from>
    <xdr:to>
      <xdr:col>2</xdr:col>
      <xdr:colOff>157284</xdr:colOff>
      <xdr:row>3</xdr:row>
      <xdr:rowOff>86945</xdr:rowOff>
    </xdr:to>
    <xdr:pic>
      <xdr:nvPicPr>
        <xdr:cNvPr id="7" name="Picture 6"/>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9987417747" y="11722"/>
          <a:ext cx="520700" cy="520700"/>
        </a:xfrm>
        <a:prstGeom prst="rect">
          <a:avLst/>
        </a:prstGeom>
        <a:noFill/>
        <a:ln>
          <a:noFill/>
        </a:ln>
      </xdr:spPr>
    </xdr:pic>
    <xdr:clientData/>
  </xdr:twoCellAnchor>
  <xdr:twoCellAnchor editAs="oneCell">
    <xdr:from>
      <xdr:col>1</xdr:col>
      <xdr:colOff>638907</xdr:colOff>
      <xdr:row>337</xdr:row>
      <xdr:rowOff>17585</xdr:rowOff>
    </xdr:from>
    <xdr:to>
      <xdr:col>2</xdr:col>
      <xdr:colOff>122115</xdr:colOff>
      <xdr:row>339</xdr:row>
      <xdr:rowOff>174870</xdr:rowOff>
    </xdr:to>
    <xdr:pic>
      <xdr:nvPicPr>
        <xdr:cNvPr id="8" name="Picture 7"/>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9987452916" y="79552800"/>
          <a:ext cx="520700" cy="5207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showGridLines="0" rightToLeft="1" view="pageLayout" zoomScale="120" zoomScaleNormal="100" zoomScalePageLayoutView="120" workbookViewId="0">
      <selection activeCell="B5" sqref="B5:K5"/>
    </sheetView>
  </sheetViews>
  <sheetFormatPr defaultRowHeight="14.4" x14ac:dyDescent="0.3"/>
  <cols>
    <col min="1" max="1" width="5.33203125" customWidth="1"/>
    <col min="5" max="5" width="10.33203125" bestFit="1" customWidth="1"/>
    <col min="7" max="7" width="10.33203125" bestFit="1" customWidth="1"/>
    <col min="10" max="10" width="8.88671875" style="2"/>
    <col min="11" max="11" width="12.44140625" style="2" bestFit="1" customWidth="1"/>
  </cols>
  <sheetData>
    <row r="1" spans="1:11" ht="17.399999999999999" x14ac:dyDescent="0.55000000000000004">
      <c r="A1" s="1"/>
      <c r="B1" s="104"/>
      <c r="C1" s="104"/>
      <c r="D1" s="104"/>
      <c r="E1" s="104"/>
      <c r="F1" s="104"/>
      <c r="G1" s="104"/>
      <c r="H1" s="104"/>
      <c r="I1" s="104"/>
      <c r="J1" s="104"/>
      <c r="K1" s="104"/>
    </row>
    <row r="2" spans="1:11" ht="17.399999999999999" x14ac:dyDescent="0.55000000000000004">
      <c r="A2" s="1"/>
      <c r="B2" s="104"/>
      <c r="C2" s="104"/>
      <c r="D2" s="104"/>
      <c r="E2" s="104"/>
      <c r="F2" s="104"/>
      <c r="G2" s="104"/>
      <c r="H2" s="104"/>
      <c r="I2" s="104"/>
      <c r="J2" s="104"/>
      <c r="K2" s="104"/>
    </row>
    <row r="3" spans="1:11" ht="17.399999999999999" x14ac:dyDescent="0.55000000000000004">
      <c r="A3" s="1"/>
      <c r="B3" s="104"/>
      <c r="C3" s="104"/>
      <c r="D3" s="104"/>
      <c r="E3" s="104"/>
      <c r="F3" s="104"/>
      <c r="G3" s="104"/>
      <c r="H3" s="104"/>
      <c r="I3" s="104"/>
      <c r="J3" s="104"/>
      <c r="K3" s="104"/>
    </row>
    <row r="4" spans="1:11" ht="17.399999999999999" x14ac:dyDescent="0.55000000000000004">
      <c r="A4" s="1"/>
      <c r="B4" s="104"/>
      <c r="C4" s="104"/>
      <c r="D4" s="104"/>
      <c r="E4" s="104"/>
      <c r="F4" s="104"/>
      <c r="G4" s="104"/>
      <c r="H4" s="104"/>
      <c r="I4" s="104"/>
      <c r="J4" s="104"/>
      <c r="K4" s="104"/>
    </row>
    <row r="5" spans="1:11" ht="22.2" x14ac:dyDescent="0.7">
      <c r="A5" s="108"/>
      <c r="B5" s="268" t="s">
        <v>742</v>
      </c>
      <c r="C5" s="268"/>
      <c r="D5" s="268"/>
      <c r="E5" s="268"/>
      <c r="F5" s="268"/>
      <c r="G5" s="268"/>
      <c r="H5" s="268"/>
      <c r="I5" s="268"/>
      <c r="J5" s="268"/>
      <c r="K5" s="268"/>
    </row>
    <row r="6" spans="1:11" ht="22.2" x14ac:dyDescent="0.7">
      <c r="A6" s="108"/>
      <c r="B6" s="268" t="s">
        <v>741</v>
      </c>
      <c r="C6" s="268"/>
      <c r="D6" s="268"/>
      <c r="E6" s="268"/>
      <c r="F6" s="268"/>
      <c r="G6" s="268"/>
      <c r="H6" s="268"/>
      <c r="I6" s="268"/>
      <c r="J6" s="268"/>
      <c r="K6" s="268"/>
    </row>
    <row r="7" spans="1:11" ht="22.2" x14ac:dyDescent="0.7">
      <c r="A7" s="108"/>
      <c r="B7" s="268" t="s">
        <v>743</v>
      </c>
      <c r="C7" s="268"/>
      <c r="D7" s="268"/>
      <c r="E7" s="268"/>
      <c r="F7" s="268"/>
      <c r="G7" s="268"/>
      <c r="H7" s="268"/>
      <c r="I7" s="268"/>
      <c r="J7" s="268"/>
      <c r="K7" s="268"/>
    </row>
    <row r="8" spans="1:11" ht="22.2" x14ac:dyDescent="0.7">
      <c r="A8" s="108"/>
      <c r="B8" s="268" t="s">
        <v>1030</v>
      </c>
      <c r="C8" s="268"/>
      <c r="D8" s="268"/>
      <c r="E8" s="268"/>
      <c r="F8" s="268"/>
      <c r="G8" s="268"/>
      <c r="H8" s="268"/>
      <c r="I8" s="268"/>
      <c r="J8" s="268"/>
      <c r="K8" s="268"/>
    </row>
    <row r="9" spans="1:11" ht="17.399999999999999" x14ac:dyDescent="0.55000000000000004">
      <c r="A9" s="108"/>
      <c r="B9" s="109"/>
      <c r="C9" s="110"/>
      <c r="D9" s="110"/>
      <c r="E9" s="110"/>
      <c r="F9" s="110"/>
      <c r="G9" s="110"/>
      <c r="H9" s="109"/>
      <c r="I9" s="109"/>
      <c r="J9" s="109"/>
      <c r="K9" s="109"/>
    </row>
    <row r="10" spans="1:11" ht="17.399999999999999" x14ac:dyDescent="0.55000000000000004">
      <c r="A10" s="108"/>
      <c r="B10" s="109"/>
      <c r="C10" s="110"/>
      <c r="D10" s="110"/>
      <c r="E10" s="110"/>
      <c r="F10" s="110"/>
      <c r="G10" s="110"/>
      <c r="H10" s="109"/>
      <c r="I10" s="109"/>
      <c r="J10" s="109"/>
      <c r="K10" s="109"/>
    </row>
    <row r="11" spans="1:11" ht="17.399999999999999" x14ac:dyDescent="0.55000000000000004">
      <c r="A11" s="108"/>
      <c r="B11" s="109"/>
      <c r="C11" s="110"/>
      <c r="D11" s="110"/>
      <c r="E11" s="110"/>
      <c r="F11" s="110"/>
      <c r="G11" s="110"/>
      <c r="H11" s="109"/>
      <c r="I11" s="109"/>
      <c r="J11" s="109"/>
      <c r="K11" s="109"/>
    </row>
    <row r="12" spans="1:11" ht="17.399999999999999" x14ac:dyDescent="0.55000000000000004">
      <c r="A12" s="108"/>
      <c r="B12" s="109"/>
      <c r="C12" s="109"/>
      <c r="D12" s="109"/>
      <c r="E12" s="109"/>
      <c r="F12" s="109"/>
      <c r="G12" s="109"/>
      <c r="H12" s="109"/>
      <c r="I12" s="109"/>
      <c r="J12" s="109"/>
      <c r="K12" s="109"/>
    </row>
    <row r="13" spans="1:11" ht="34.799999999999997" x14ac:dyDescent="1.05">
      <c r="A13" s="108"/>
      <c r="B13" s="269" t="s">
        <v>744</v>
      </c>
      <c r="C13" s="269"/>
      <c r="D13" s="269"/>
      <c r="E13" s="269"/>
      <c r="F13" s="269"/>
      <c r="G13" s="269"/>
      <c r="H13" s="269"/>
      <c r="I13" s="269"/>
      <c r="J13" s="269"/>
      <c r="K13" s="269"/>
    </row>
    <row r="14" spans="1:11" ht="25.8" x14ac:dyDescent="0.8">
      <c r="A14" s="108"/>
      <c r="B14" s="267" t="s">
        <v>745</v>
      </c>
      <c r="C14" s="267"/>
      <c r="D14" s="267"/>
      <c r="E14" s="267"/>
      <c r="F14" s="267"/>
      <c r="G14" s="267"/>
      <c r="H14" s="267"/>
      <c r="I14" s="267"/>
      <c r="J14" s="267"/>
      <c r="K14" s="267"/>
    </row>
    <row r="15" spans="1:11" ht="25.8" x14ac:dyDescent="0.3">
      <c r="A15" s="108"/>
      <c r="B15" s="261" t="s">
        <v>746</v>
      </c>
      <c r="C15" s="261"/>
      <c r="D15" s="261"/>
      <c r="E15" s="261"/>
      <c r="F15" s="261"/>
      <c r="G15" s="261"/>
      <c r="H15" s="261"/>
      <c r="I15" s="261"/>
      <c r="J15" s="261"/>
      <c r="K15" s="261"/>
    </row>
    <row r="16" spans="1:11" ht="25.8" x14ac:dyDescent="0.3">
      <c r="A16" s="108"/>
      <c r="B16" s="261" t="s">
        <v>747</v>
      </c>
      <c r="C16" s="261"/>
      <c r="D16" s="261"/>
      <c r="E16" s="261"/>
      <c r="F16" s="261"/>
      <c r="G16" s="261"/>
      <c r="H16" s="261"/>
      <c r="I16" s="261"/>
      <c r="J16" s="261"/>
      <c r="K16" s="261"/>
    </row>
    <row r="17" spans="1:11" ht="17.399999999999999" x14ac:dyDescent="0.55000000000000004">
      <c r="A17" s="108"/>
      <c r="B17" s="111"/>
      <c r="C17" s="111"/>
      <c r="D17" s="111"/>
      <c r="E17" s="111"/>
      <c r="F17" s="111"/>
      <c r="G17" s="111"/>
      <c r="H17" s="112"/>
      <c r="I17" s="112"/>
      <c r="J17" s="112"/>
      <c r="K17" s="112"/>
    </row>
    <row r="18" spans="1:11" ht="17.399999999999999" x14ac:dyDescent="0.55000000000000004">
      <c r="A18" s="108"/>
      <c r="B18" s="111"/>
      <c r="C18" s="111"/>
      <c r="D18" s="111"/>
      <c r="E18" s="111"/>
      <c r="F18" s="111"/>
      <c r="G18" s="111"/>
      <c r="H18" s="112"/>
      <c r="I18" s="112"/>
      <c r="J18" s="112"/>
      <c r="K18" s="112"/>
    </row>
    <row r="19" spans="1:11" ht="17.399999999999999" x14ac:dyDescent="0.55000000000000004">
      <c r="A19" s="108"/>
      <c r="B19" s="111"/>
      <c r="C19" s="111"/>
      <c r="D19" s="111"/>
      <c r="E19" s="111"/>
      <c r="F19" s="111"/>
      <c r="G19" s="111"/>
      <c r="H19" s="112"/>
      <c r="I19" s="112"/>
      <c r="J19" s="112"/>
      <c r="K19" s="112"/>
    </row>
    <row r="20" spans="1:11" ht="17.399999999999999" x14ac:dyDescent="0.55000000000000004">
      <c r="A20" s="108"/>
      <c r="B20" s="111"/>
      <c r="C20" s="111"/>
      <c r="D20" s="111"/>
      <c r="E20" s="111"/>
      <c r="F20" s="111"/>
      <c r="G20" s="111"/>
      <c r="H20" s="112"/>
      <c r="I20" s="112"/>
      <c r="J20" s="112"/>
      <c r="K20" s="112"/>
    </row>
    <row r="21" spans="1:11" ht="17.399999999999999" x14ac:dyDescent="0.55000000000000004">
      <c r="A21" s="108"/>
      <c r="B21" s="111"/>
      <c r="C21" s="111"/>
      <c r="D21" s="111"/>
      <c r="E21" s="111"/>
      <c r="F21" s="111"/>
      <c r="G21" s="111"/>
      <c r="H21" s="112"/>
      <c r="I21" s="112"/>
      <c r="J21" s="112"/>
      <c r="K21" s="112"/>
    </row>
    <row r="22" spans="1:11" ht="21.6" x14ac:dyDescent="0.65">
      <c r="A22" s="108"/>
      <c r="B22" s="122"/>
      <c r="C22" s="248" t="s">
        <v>748</v>
      </c>
      <c r="D22" s="248"/>
      <c r="E22" s="123" t="s">
        <v>739</v>
      </c>
      <c r="F22" s="124" t="s">
        <v>749</v>
      </c>
      <c r="G22" s="125" t="s">
        <v>740</v>
      </c>
      <c r="H22" s="126"/>
      <c r="I22" s="126"/>
      <c r="J22" s="126"/>
      <c r="K22" s="126"/>
    </row>
    <row r="23" spans="1:11" ht="17.399999999999999" x14ac:dyDescent="0.55000000000000004">
      <c r="A23" s="108"/>
      <c r="B23" s="122"/>
      <c r="C23" s="122"/>
      <c r="D23" s="127"/>
      <c r="E23" s="122"/>
      <c r="F23" s="128"/>
      <c r="G23" s="129"/>
      <c r="H23" s="126"/>
      <c r="I23" s="126"/>
      <c r="J23" s="126"/>
      <c r="K23" s="126"/>
    </row>
    <row r="24" spans="1:11" ht="17.399999999999999" x14ac:dyDescent="0.55000000000000004">
      <c r="A24" s="108"/>
      <c r="B24" s="122"/>
      <c r="C24" s="122"/>
      <c r="D24" s="127"/>
      <c r="E24" s="122"/>
      <c r="F24" s="128"/>
      <c r="G24" s="129"/>
      <c r="H24" s="126"/>
      <c r="I24" s="126"/>
      <c r="J24" s="126"/>
      <c r="K24" s="126"/>
    </row>
    <row r="25" spans="1:11" ht="17.399999999999999" x14ac:dyDescent="0.55000000000000004">
      <c r="A25" s="108"/>
      <c r="B25" s="122"/>
      <c r="C25" s="122"/>
      <c r="D25" s="127"/>
      <c r="E25" s="122"/>
      <c r="F25" s="128"/>
      <c r="G25" s="129"/>
      <c r="H25" s="126"/>
      <c r="I25" s="126"/>
      <c r="J25" s="126"/>
      <c r="K25" s="126"/>
    </row>
    <row r="26" spans="1:11" ht="17.399999999999999" x14ac:dyDescent="0.55000000000000004">
      <c r="A26" s="108"/>
      <c r="B26" s="122"/>
      <c r="C26" s="122"/>
      <c r="D26" s="127"/>
      <c r="E26" s="122"/>
      <c r="F26" s="128"/>
      <c r="G26" s="129"/>
      <c r="H26" s="126"/>
      <c r="I26" s="126"/>
      <c r="J26" s="126"/>
      <c r="K26" s="126"/>
    </row>
    <row r="27" spans="1:11" ht="17.399999999999999" x14ac:dyDescent="0.55000000000000004">
      <c r="A27" s="108"/>
      <c r="B27" s="128"/>
      <c r="C27" s="128"/>
      <c r="D27" s="128"/>
      <c r="E27" s="128"/>
      <c r="F27" s="128"/>
      <c r="G27" s="128"/>
      <c r="H27" s="126"/>
      <c r="I27" s="126"/>
      <c r="J27" s="126"/>
      <c r="K27" s="126"/>
    </row>
    <row r="28" spans="1:11" ht="17.399999999999999" x14ac:dyDescent="0.55000000000000004">
      <c r="A28" s="108"/>
      <c r="B28" s="262" t="s">
        <v>750</v>
      </c>
      <c r="C28" s="262"/>
      <c r="D28" s="262"/>
      <c r="E28" s="262"/>
      <c r="F28" s="262"/>
      <c r="G28" s="262"/>
      <c r="H28" s="262"/>
      <c r="I28" s="262"/>
      <c r="J28" s="262"/>
      <c r="K28" s="262"/>
    </row>
    <row r="29" spans="1:11" ht="17.399999999999999" x14ac:dyDescent="0.55000000000000004">
      <c r="A29" s="108"/>
      <c r="B29" s="196"/>
      <c r="C29" s="196"/>
      <c r="D29" s="196"/>
      <c r="E29" s="196"/>
      <c r="F29" s="196"/>
      <c r="G29" s="196"/>
      <c r="H29" s="196"/>
      <c r="I29" s="196"/>
      <c r="J29" s="196"/>
      <c r="K29" s="196"/>
    </row>
    <row r="30" spans="1:11" ht="17.399999999999999" x14ac:dyDescent="0.55000000000000004">
      <c r="A30" s="108"/>
      <c r="B30" s="196"/>
      <c r="C30" s="196"/>
      <c r="D30" s="196"/>
      <c r="E30" s="196"/>
      <c r="F30" s="196"/>
      <c r="G30" s="196"/>
      <c r="H30" s="196"/>
      <c r="I30" s="196"/>
      <c r="J30" s="196"/>
      <c r="K30" s="196"/>
    </row>
    <row r="31" spans="1:11" ht="17.399999999999999" x14ac:dyDescent="0.55000000000000004">
      <c r="A31" s="108"/>
      <c r="B31" s="249"/>
      <c r="C31" s="249"/>
      <c r="D31" s="249"/>
      <c r="E31" s="249"/>
      <c r="F31" s="249"/>
      <c r="G31" s="249"/>
      <c r="H31" s="249"/>
      <c r="I31" s="249"/>
      <c r="J31" s="249"/>
      <c r="K31" s="249"/>
    </row>
    <row r="32" spans="1:11" ht="17.399999999999999" x14ac:dyDescent="0.55000000000000004">
      <c r="A32" s="108"/>
      <c r="B32" s="196"/>
      <c r="C32" s="196"/>
      <c r="D32" s="196"/>
      <c r="E32" s="196"/>
      <c r="F32" s="196"/>
      <c r="G32" s="196"/>
      <c r="H32" s="196"/>
      <c r="I32" s="196"/>
      <c r="J32" s="196"/>
      <c r="K32" s="196"/>
    </row>
    <row r="33" spans="1:11" ht="17.399999999999999" x14ac:dyDescent="0.55000000000000004">
      <c r="A33" s="108"/>
      <c r="B33" s="263"/>
      <c r="C33" s="263"/>
      <c r="D33" s="263"/>
      <c r="E33" s="263"/>
      <c r="F33" s="263"/>
      <c r="G33" s="263"/>
      <c r="H33" s="113"/>
      <c r="I33" s="113"/>
      <c r="J33" s="113"/>
      <c r="K33" s="113"/>
    </row>
    <row r="34" spans="1:11" ht="36" customHeight="1" x14ac:dyDescent="0.55000000000000004">
      <c r="A34" s="108"/>
      <c r="B34" s="108"/>
      <c r="C34" s="108"/>
      <c r="D34" s="108"/>
      <c r="E34" s="264" t="s">
        <v>983</v>
      </c>
      <c r="F34" s="265"/>
      <c r="G34" s="265"/>
      <c r="H34" s="265"/>
      <c r="I34" s="265"/>
      <c r="J34" s="265"/>
      <c r="K34" s="265"/>
    </row>
    <row r="35" spans="1:11" x14ac:dyDescent="0.3">
      <c r="A35" s="108"/>
      <c r="B35" s="108"/>
      <c r="C35" s="108"/>
      <c r="D35" s="108"/>
      <c r="E35" s="108"/>
      <c r="F35" s="108"/>
      <c r="G35" s="108"/>
      <c r="H35" s="108"/>
      <c r="I35" s="108"/>
      <c r="J35" s="108"/>
      <c r="K35" s="108"/>
    </row>
    <row r="36" spans="1:11" x14ac:dyDescent="0.3">
      <c r="A36" s="108"/>
      <c r="B36" s="108"/>
      <c r="C36" s="108"/>
      <c r="D36" s="108"/>
      <c r="E36" s="108"/>
      <c r="F36" s="108"/>
      <c r="G36" s="108"/>
      <c r="H36" s="108"/>
      <c r="I36" s="108"/>
      <c r="J36" s="108"/>
      <c r="K36" s="108"/>
    </row>
    <row r="37" spans="1:11" x14ac:dyDescent="0.3">
      <c r="A37" s="108"/>
      <c r="B37" s="108"/>
      <c r="C37" s="108"/>
      <c r="D37" s="108"/>
      <c r="E37" s="108"/>
      <c r="F37" s="108"/>
      <c r="G37" s="108"/>
      <c r="H37" s="108"/>
      <c r="I37" s="108"/>
      <c r="J37" s="108"/>
      <c r="K37" s="108"/>
    </row>
    <row r="38" spans="1:11" x14ac:dyDescent="0.3">
      <c r="A38" s="108"/>
      <c r="B38" s="108"/>
      <c r="C38" s="108"/>
      <c r="D38" s="108"/>
      <c r="E38" s="108"/>
      <c r="F38" s="108"/>
      <c r="G38" s="108"/>
      <c r="H38" s="108"/>
      <c r="I38" s="108"/>
      <c r="J38" s="108"/>
      <c r="K38" s="108"/>
    </row>
    <row r="39" spans="1:11" ht="19.2" x14ac:dyDescent="0.6">
      <c r="A39" s="266" t="s">
        <v>751</v>
      </c>
      <c r="B39" s="266"/>
      <c r="C39" s="266"/>
      <c r="D39" s="266"/>
      <c r="E39" s="266"/>
      <c r="F39" s="114"/>
      <c r="G39" s="114"/>
      <c r="H39" s="114"/>
      <c r="I39" s="114"/>
      <c r="J39" s="114"/>
      <c r="K39" s="113"/>
    </row>
    <row r="40" spans="1:11" ht="17.399999999999999" x14ac:dyDescent="0.55000000000000004">
      <c r="A40" s="259" t="str">
        <f>'گزارش بازنگری غیر طبی'!B6</f>
        <v>د مسلکي بیاکتنې نومرو د نهايي راپور تحلیل</v>
      </c>
      <c r="B40" s="259"/>
      <c r="C40" s="259"/>
      <c r="D40" s="259"/>
      <c r="E40" s="260" t="s">
        <v>977</v>
      </c>
      <c r="F40" s="260"/>
      <c r="G40" s="260"/>
      <c r="H40" s="260"/>
      <c r="I40" s="260"/>
      <c r="J40" s="260"/>
      <c r="K40" s="105">
        <v>2</v>
      </c>
    </row>
    <row r="41" spans="1:11" ht="17.399999999999999" x14ac:dyDescent="0.55000000000000004">
      <c r="A41" s="259" t="str">
        <f>'گزارش بازنگری غیر طبی'!H8</f>
        <v>لرلید، رسالت او ستراتیژیکه پلان جوړونه</v>
      </c>
      <c r="B41" s="259"/>
      <c r="C41" s="259"/>
      <c r="D41" s="259"/>
      <c r="E41" s="260" t="s">
        <v>977</v>
      </c>
      <c r="F41" s="260"/>
      <c r="G41" s="260"/>
      <c r="H41" s="260"/>
      <c r="I41" s="260"/>
      <c r="J41" s="260"/>
      <c r="K41" s="105"/>
    </row>
    <row r="42" spans="1:11" ht="17.399999999999999" x14ac:dyDescent="0.55000000000000004">
      <c r="A42" s="259" t="str">
        <f>'گزارش بازنگری غیر طبی'!H9</f>
        <v>د ټولنې په پرمختګ او د نظام د تګلارو په تطبیق کې د پوهنتون برخه اخیستل</v>
      </c>
      <c r="B42" s="259"/>
      <c r="C42" s="259"/>
      <c r="D42" s="259"/>
      <c r="E42" s="259"/>
      <c r="F42" s="259"/>
      <c r="G42" s="260" t="s">
        <v>979</v>
      </c>
      <c r="H42" s="260"/>
      <c r="I42" s="260"/>
      <c r="J42" s="260"/>
      <c r="K42" s="105"/>
    </row>
    <row r="43" spans="1:11" ht="17.399999999999999" x14ac:dyDescent="0.55000000000000004">
      <c r="A43" s="259" t="str">
        <f>'گزارش بازنگری غیر طبی'!H10</f>
        <v>رهبري او اداره</v>
      </c>
      <c r="B43" s="259"/>
      <c r="C43" s="260" t="s">
        <v>978</v>
      </c>
      <c r="D43" s="260"/>
      <c r="E43" s="260"/>
      <c r="F43" s="260"/>
      <c r="G43" s="260"/>
      <c r="H43" s="260"/>
      <c r="I43" s="260"/>
      <c r="J43" s="260"/>
      <c r="K43" s="105"/>
    </row>
    <row r="44" spans="1:11" ht="17.399999999999999" x14ac:dyDescent="0.55000000000000004">
      <c r="A44" s="259" t="str">
        <f>'گزارش بازنگری غیر طبی'!H11</f>
        <v>مالي سرچینې او د هغې مدیریت</v>
      </c>
      <c r="B44" s="259"/>
      <c r="C44" s="259"/>
      <c r="D44" s="260" t="s">
        <v>981</v>
      </c>
      <c r="E44" s="260"/>
      <c r="F44" s="260"/>
      <c r="G44" s="260"/>
      <c r="H44" s="260"/>
      <c r="I44" s="260"/>
      <c r="J44" s="260"/>
      <c r="K44" s="105"/>
    </row>
    <row r="45" spans="1:11" ht="17.399999999999999" x14ac:dyDescent="0.55000000000000004">
      <c r="A45" s="259" t="str">
        <f>'گزارش بازنگری غیر طبی'!H12</f>
        <v>علمي برنامې</v>
      </c>
      <c r="B45" s="259"/>
      <c r="C45" s="260" t="s">
        <v>978</v>
      </c>
      <c r="D45" s="260"/>
      <c r="E45" s="260"/>
      <c r="F45" s="260"/>
      <c r="G45" s="260"/>
      <c r="H45" s="260"/>
      <c r="I45" s="260"/>
      <c r="J45" s="260"/>
      <c r="K45" s="105"/>
    </row>
    <row r="46" spans="1:11" ht="17.399999999999999" x14ac:dyDescent="0.55000000000000004">
      <c r="A46" s="130" t="str">
        <f>'گزارش بازنگری غیر طبی'!H13</f>
        <v>څېړنه</v>
      </c>
      <c r="B46" s="260" t="s">
        <v>982</v>
      </c>
      <c r="C46" s="260"/>
      <c r="D46" s="260"/>
      <c r="E46" s="260"/>
      <c r="F46" s="260"/>
      <c r="G46" s="260"/>
      <c r="H46" s="260"/>
      <c r="I46" s="260"/>
      <c r="J46" s="260"/>
      <c r="K46" s="105"/>
    </row>
    <row r="47" spans="1:11" ht="17.399999999999999" x14ac:dyDescent="0.55000000000000004">
      <c r="A47" s="259" t="str">
        <f>'گزارش بازنگری غیر طبی'!H14</f>
        <v>استادان او کارکوونکي</v>
      </c>
      <c r="B47" s="259"/>
      <c r="C47" s="260" t="s">
        <v>980</v>
      </c>
      <c r="D47" s="260"/>
      <c r="E47" s="260"/>
      <c r="F47" s="260"/>
      <c r="G47" s="260"/>
      <c r="H47" s="260"/>
      <c r="I47" s="260"/>
      <c r="J47" s="260"/>
      <c r="K47" s="105"/>
    </row>
    <row r="48" spans="1:11" ht="17.399999999999999" x14ac:dyDescent="0.55000000000000004">
      <c r="A48" s="259" t="str">
        <f>'گزارش بازنگری غیر طبی'!H15</f>
        <v>د محصل تجربې</v>
      </c>
      <c r="B48" s="259"/>
      <c r="C48" s="260" t="s">
        <v>980</v>
      </c>
      <c r="D48" s="260"/>
      <c r="E48" s="260"/>
      <c r="F48" s="260"/>
      <c r="G48" s="260"/>
      <c r="H48" s="260"/>
      <c r="I48" s="260"/>
      <c r="J48" s="260"/>
      <c r="K48" s="105"/>
    </row>
    <row r="49" spans="1:11" ht="17.399999999999999" x14ac:dyDescent="0.55000000000000004">
      <c r="A49" s="259" t="str">
        <f>'گزارش بازنگری غیر طبی'!H16</f>
        <v>د کیفیت ښه والی او لوړول</v>
      </c>
      <c r="B49" s="259"/>
      <c r="C49" s="259"/>
      <c r="D49" s="260" t="s">
        <v>981</v>
      </c>
      <c r="E49" s="260"/>
      <c r="F49" s="260"/>
      <c r="G49" s="260"/>
      <c r="H49" s="260"/>
      <c r="I49" s="260"/>
      <c r="J49" s="260"/>
      <c r="K49" s="105"/>
    </row>
    <row r="50" spans="1:11" ht="17.399999999999999" x14ac:dyDescent="0.55000000000000004">
      <c r="A50" s="259" t="str">
        <f>'گزارش بازنگری غیر طبی'!H17</f>
        <v>کتابتون او معلوماتي سرچېنې</v>
      </c>
      <c r="B50" s="259"/>
      <c r="C50" s="259"/>
      <c r="D50" s="260" t="s">
        <v>981</v>
      </c>
      <c r="E50" s="260"/>
      <c r="F50" s="260"/>
      <c r="G50" s="260"/>
      <c r="H50" s="260"/>
      <c r="I50" s="260"/>
      <c r="J50" s="260"/>
      <c r="K50" s="105"/>
    </row>
    <row r="51" spans="1:11" ht="17.399999999999999" x14ac:dyDescent="0.55000000000000004">
      <c r="A51" s="259" t="str">
        <f>'گزارش بازنگری غیر طبی'!H18</f>
        <v>زیربنا، تدریسي اسانتیاوې او معلوماتي تکنالوژي</v>
      </c>
      <c r="B51" s="259"/>
      <c r="C51" s="259"/>
      <c r="D51" s="259"/>
      <c r="E51" s="260" t="s">
        <v>977</v>
      </c>
      <c r="F51" s="260"/>
      <c r="G51" s="260"/>
      <c r="H51" s="260"/>
      <c r="I51" s="260"/>
      <c r="J51" s="260"/>
      <c r="K51" s="105"/>
    </row>
    <row r="52" spans="1:11" x14ac:dyDescent="0.3">
      <c r="A52" s="1"/>
      <c r="B52" s="1"/>
      <c r="C52" s="1"/>
      <c r="D52" s="1"/>
      <c r="E52" s="1"/>
      <c r="F52" s="1"/>
      <c r="G52" s="1"/>
      <c r="H52" s="1"/>
      <c r="I52" s="1"/>
      <c r="J52" s="1"/>
      <c r="K52" s="1"/>
    </row>
    <row r="53" spans="1:11" x14ac:dyDescent="0.3">
      <c r="J53" s="106"/>
      <c r="K53" s="107"/>
    </row>
    <row r="54" spans="1:11" x14ac:dyDescent="0.3">
      <c r="J54" s="106"/>
      <c r="K54" s="107"/>
    </row>
    <row r="55" spans="1:11" x14ac:dyDescent="0.3">
      <c r="K55" s="3"/>
    </row>
  </sheetData>
  <sheetProtection password="CA61" sheet="1" objects="1" scenarios="1"/>
  <mergeCells count="35">
    <mergeCell ref="B14:K14"/>
    <mergeCell ref="B5:K5"/>
    <mergeCell ref="B6:K6"/>
    <mergeCell ref="B7:K7"/>
    <mergeCell ref="B8:K8"/>
    <mergeCell ref="B13:K13"/>
    <mergeCell ref="A42:F42"/>
    <mergeCell ref="G42:J42"/>
    <mergeCell ref="B15:K15"/>
    <mergeCell ref="B16:K16"/>
    <mergeCell ref="B28:K28"/>
    <mergeCell ref="B33:G33"/>
    <mergeCell ref="E34:K34"/>
    <mergeCell ref="A39:E39"/>
    <mergeCell ref="A40:D40"/>
    <mergeCell ref="E40:J40"/>
    <mergeCell ref="A41:D41"/>
    <mergeCell ref="E41:J41"/>
    <mergeCell ref="A43:B43"/>
    <mergeCell ref="C43:J43"/>
    <mergeCell ref="A44:C44"/>
    <mergeCell ref="D44:J44"/>
    <mergeCell ref="A45:B45"/>
    <mergeCell ref="C45:J45"/>
    <mergeCell ref="A50:C50"/>
    <mergeCell ref="D50:J50"/>
    <mergeCell ref="A51:D51"/>
    <mergeCell ref="E51:J51"/>
    <mergeCell ref="B46:J46"/>
    <mergeCell ref="A47:B47"/>
    <mergeCell ref="C47:J47"/>
    <mergeCell ref="A48:B48"/>
    <mergeCell ref="C48:J48"/>
    <mergeCell ref="A49:C49"/>
    <mergeCell ref="D49:J49"/>
  </mergeCells>
  <pageMargins left="0.25" right="0.25"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06"/>
  <sheetViews>
    <sheetView showGridLines="0" rightToLeft="1" tabSelected="1" topLeftCell="A57" zoomScale="130" zoomScaleNormal="130" zoomScalePageLayoutView="130" workbookViewId="0">
      <selection activeCell="H65" sqref="H65"/>
    </sheetView>
  </sheetViews>
  <sheetFormatPr defaultRowHeight="14.4" x14ac:dyDescent="0.3"/>
  <cols>
    <col min="1" max="1" width="4.6640625" style="244" customWidth="1"/>
    <col min="2" max="2" width="15.109375" style="244" customWidth="1"/>
    <col min="3" max="3" width="4.6640625" style="244" customWidth="1"/>
    <col min="4" max="4" width="15.77734375" style="244" customWidth="1"/>
    <col min="5" max="5" width="4.44140625" style="244" customWidth="1"/>
    <col min="6" max="6" width="0.88671875" style="244" customWidth="1"/>
    <col min="7" max="7" width="5.33203125" style="244" customWidth="1"/>
    <col min="8" max="8" width="48.88671875" style="244" customWidth="1"/>
    <col min="9" max="9" width="7.33203125" style="244" customWidth="1"/>
    <col min="10" max="10" width="7.44140625" style="244" customWidth="1"/>
    <col min="11" max="11" width="0.77734375" style="244" customWidth="1"/>
    <col min="12" max="12" width="8.88671875" style="244"/>
    <col min="13" max="13" width="9.44140625" style="244" customWidth="1"/>
    <col min="14" max="16384" width="8.88671875" style="244"/>
  </cols>
  <sheetData>
    <row r="1" spans="1:13" ht="12.6" customHeight="1" x14ac:dyDescent="0.3">
      <c r="A1" s="350" t="s">
        <v>75</v>
      </c>
      <c r="B1" s="350"/>
      <c r="C1" s="350"/>
      <c r="D1" s="350"/>
      <c r="E1" s="350"/>
      <c r="F1" s="350"/>
      <c r="G1" s="350"/>
      <c r="H1" s="350"/>
      <c r="I1" s="350"/>
      <c r="J1" s="350"/>
      <c r="K1" s="350"/>
      <c r="L1" s="350"/>
      <c r="M1" s="350"/>
    </row>
    <row r="2" spans="1:13" ht="10.199999999999999" customHeight="1" x14ac:dyDescent="0.3">
      <c r="A2" s="350" t="s">
        <v>741</v>
      </c>
      <c r="B2" s="350"/>
      <c r="C2" s="350"/>
      <c r="D2" s="350"/>
      <c r="E2" s="350"/>
      <c r="F2" s="350"/>
      <c r="G2" s="350"/>
      <c r="H2" s="350"/>
      <c r="I2" s="350"/>
      <c r="J2" s="350"/>
      <c r="K2" s="350"/>
      <c r="L2" s="350"/>
      <c r="M2" s="350"/>
    </row>
    <row r="3" spans="1:13" ht="12.6" customHeight="1" x14ac:dyDescent="0.3">
      <c r="A3" s="350" t="s">
        <v>743</v>
      </c>
      <c r="B3" s="350"/>
      <c r="C3" s="350"/>
      <c r="D3" s="350"/>
      <c r="E3" s="350"/>
      <c r="F3" s="350"/>
      <c r="G3" s="350"/>
      <c r="H3" s="350"/>
      <c r="I3" s="350"/>
      <c r="J3" s="350"/>
      <c r="K3" s="350"/>
      <c r="L3" s="350"/>
      <c r="M3" s="350"/>
    </row>
    <row r="4" spans="1:13" ht="12.6" customHeight="1" x14ac:dyDescent="0.3">
      <c r="A4" s="350" t="s">
        <v>1030</v>
      </c>
      <c r="B4" s="350"/>
      <c r="C4" s="350"/>
      <c r="D4" s="350"/>
      <c r="E4" s="350"/>
      <c r="F4" s="350"/>
      <c r="G4" s="350"/>
      <c r="H4" s="350"/>
      <c r="I4" s="350"/>
      <c r="J4" s="350"/>
      <c r="K4" s="350"/>
      <c r="L4" s="350"/>
      <c r="M4" s="350"/>
    </row>
    <row r="5" spans="1:13" ht="15.6" x14ac:dyDescent="0.4">
      <c r="A5" s="456" t="str">
        <f>'پشتی بازنگری غیر طبی'!B15</f>
        <v>د پوهنتون نوم دې ولیکل شي</v>
      </c>
      <c r="B5" s="456"/>
      <c r="C5" s="456"/>
      <c r="D5" s="456"/>
      <c r="E5" s="456"/>
      <c r="F5" s="456"/>
      <c r="G5" s="31" t="str">
        <f>'پشتی بازنگری غیر طبی'!B16</f>
        <v>موقعیت: ولایت x</v>
      </c>
      <c r="H5" s="31"/>
      <c r="I5" s="457" t="str">
        <f>'پشتی بازنگری غیر طبی'!C22</f>
        <v xml:space="preserve">د بیاکتنې نېټه: </v>
      </c>
      <c r="J5" s="457"/>
      <c r="K5" s="30"/>
      <c r="L5" s="22" t="str">
        <f>'پشتی بازنگری غیر طبی'!E22</f>
        <v>1400/11/11</v>
      </c>
      <c r="M5" s="199" t="str">
        <f>'پشتی بازنگری غیر طبی'!G22</f>
        <v>1400/11/12</v>
      </c>
    </row>
    <row r="6" spans="1:13" ht="16.8" thickBot="1" x14ac:dyDescent="0.35">
      <c r="A6" s="121">
        <v>1</v>
      </c>
      <c r="B6" s="97" t="s">
        <v>754</v>
      </c>
      <c r="C6" s="97"/>
      <c r="D6" s="97"/>
      <c r="E6" s="97"/>
      <c r="F6" s="97"/>
      <c r="G6" s="97"/>
      <c r="H6" s="97"/>
      <c r="I6" s="97"/>
      <c r="J6" s="97"/>
      <c r="K6" s="97"/>
      <c r="L6" s="97"/>
      <c r="M6" s="97"/>
    </row>
    <row r="7" spans="1:13" ht="46.2" customHeight="1" x14ac:dyDescent="0.3">
      <c r="A7" s="121"/>
      <c r="B7" s="97"/>
      <c r="C7" s="121"/>
      <c r="D7" s="94"/>
      <c r="E7" s="121"/>
      <c r="F7" s="458" t="s">
        <v>420</v>
      </c>
      <c r="G7" s="426"/>
      <c r="H7" s="253" t="s">
        <v>755</v>
      </c>
      <c r="I7" s="250" t="s">
        <v>759</v>
      </c>
      <c r="J7" s="366" t="s">
        <v>758</v>
      </c>
      <c r="K7" s="366"/>
      <c r="L7" s="250" t="s">
        <v>757</v>
      </c>
      <c r="M7" s="251" t="s">
        <v>756</v>
      </c>
    </row>
    <row r="8" spans="1:13" ht="14.4" customHeight="1" x14ac:dyDescent="0.3">
      <c r="A8" s="121"/>
      <c r="B8" s="231" t="str">
        <f>IF(AND(L8&gt;=4%,L8&lt;=8%),"د لومړی مرحلې ترلاسه کول",IF(AND(L8&gt;=0%,L8&lt;4%),"د لومړی مرحلې نه ترلاسه کول"))</f>
        <v>د لومړی مرحلې ترلاسه کول</v>
      </c>
      <c r="C8" s="232" t="str">
        <f>IF(AND(L8&gt;=4.8%,L8&lt;=8%),"د دویمه مرحلې ترلاسه کول",IF(AND(L8&gt;=0%,L8&lt;4.8%),"د دویمه مرحلې نه ترلاسه کول"))</f>
        <v>د دویمه مرحلې ترلاسه کول</v>
      </c>
      <c r="D8" s="233" t="str">
        <f>IF(AND(L8&gt;=6.4%,L8&lt;=8%),"د درېیمې مرحلې ترلاسه کول",IF(AND(L8&gt;=0%,L8&lt;6.4%),"د درېیمې مرحلې نه ترلاسه کول"))</f>
        <v>د درېیمې مرحلې نه ترلاسه کول</v>
      </c>
      <c r="E8" s="68"/>
      <c r="F8" s="454">
        <v>1</v>
      </c>
      <c r="G8" s="383"/>
      <c r="H8" s="119" t="s">
        <v>772</v>
      </c>
      <c r="I8" s="252">
        <v>0.08</v>
      </c>
      <c r="J8" s="455">
        <f>I344</f>
        <v>96</v>
      </c>
      <c r="K8" s="455"/>
      <c r="L8" s="95">
        <f>M8*I8/J8</f>
        <v>6.3166666666666663E-2</v>
      </c>
      <c r="M8" s="230">
        <f>M344</f>
        <v>75.8</v>
      </c>
    </row>
    <row r="9" spans="1:13" ht="14.4" customHeight="1" x14ac:dyDescent="0.3">
      <c r="A9" s="121"/>
      <c r="B9" s="231" t="str">
        <f>IF(AND(L9&gt;=4%,L9&lt;=8%),"د لومړی مرحلې ترلاسه کول",IF(AND(L9&gt;=0%,L9&lt;4%),"د لومړی مرحلې نه ترلاسه کول"))</f>
        <v>د لومړی مرحلې ترلاسه کول</v>
      </c>
      <c r="C9" s="232" t="str">
        <f t="shared" ref="C9" si="0">IF(AND(L9&gt;=4.8%,L9&lt;=8%),"د دویمه مرحلې ترلاسه کول",IF(AND(L9&gt;=0%,L9&lt;4.8%),"د دویمه مرحلې نه ترلاسه کول"))</f>
        <v>د دویمه مرحلې ترلاسه کول</v>
      </c>
      <c r="D9" s="233" t="str">
        <f>IF(AND(L9&gt;=6.4%,L9&lt;=8%),"د درېیمې مرحلې ترلاسه کول",IF(AND(L9&gt;=0%,L9&lt;6.4%),"د درېیمې مرحلې نه ترلاسه کول"))</f>
        <v>د درېیمې مرحلې ترلاسه کول</v>
      </c>
      <c r="E9" s="68"/>
      <c r="F9" s="454">
        <v>2</v>
      </c>
      <c r="G9" s="383"/>
      <c r="H9" s="119" t="s">
        <v>773</v>
      </c>
      <c r="I9" s="96">
        <v>0.08</v>
      </c>
      <c r="J9" s="455">
        <f>I463</f>
        <v>46</v>
      </c>
      <c r="K9" s="455"/>
      <c r="L9" s="95">
        <f t="shared" ref="L9:L18" si="1">M9*I9/J9</f>
        <v>6.4347826086956522E-2</v>
      </c>
      <c r="M9" s="230">
        <f>M463</f>
        <v>37</v>
      </c>
    </row>
    <row r="10" spans="1:13" ht="14.4" customHeight="1" x14ac:dyDescent="0.55000000000000004">
      <c r="A10" s="121"/>
      <c r="B10" s="231" t="str">
        <f>IF(AND(L10&gt;=3.5%,L10&lt;=7%),"د لومړی مرحلې ترلاسه کول",IF(AND(L10&gt;=0%,L10&lt;3.5%),"د لومړی مرحلې نه ترلاسه کول"))</f>
        <v>د لومړی مرحلې ترلاسه کول</v>
      </c>
      <c r="C10" s="232" t="str">
        <f>IF(AND(L10&gt;=4.2%,L10&lt;=7%),"د دویمه مرحلې ترلاسه کول",IF(AND(L10&gt;=0%,L10&lt;4.2%),"د دویمه مرحلې نه ترلاسه کول"))</f>
        <v>د دویمه مرحلې ترلاسه کول</v>
      </c>
      <c r="D10" s="233" t="str">
        <f>IF(AND(L10&gt;=5.6%,L10&lt;=7%),"د درېیمې مرحلې ترلاسه کول",IF(AND(L10&gt;=0%,L10&lt;5.6%),"د درېیمې مرحلې نه ترلاسه کول"))</f>
        <v>د درېیمې مرحلې ترلاسه کول</v>
      </c>
      <c r="E10" s="68"/>
      <c r="F10" s="454">
        <v>3</v>
      </c>
      <c r="G10" s="383"/>
      <c r="H10" s="120" t="s">
        <v>775</v>
      </c>
      <c r="I10" s="252">
        <v>7.0000000000000007E-2</v>
      </c>
      <c r="J10" s="455">
        <f>I508</f>
        <v>48</v>
      </c>
      <c r="K10" s="455"/>
      <c r="L10" s="95">
        <f t="shared" si="1"/>
        <v>6.9270833333333337E-2</v>
      </c>
      <c r="M10" s="230">
        <f>M508</f>
        <v>47.5</v>
      </c>
    </row>
    <row r="11" spans="1:13" ht="14.4" customHeight="1" x14ac:dyDescent="0.55000000000000004">
      <c r="A11" s="121"/>
      <c r="B11" s="231" t="str">
        <f>IF(AND(L11&gt;=3.2%,L11&lt;=8%),"د لومړی مرحلې ترلاسه کول",IF(AND(L11&gt;=0%,L11&lt;3.2%),"د لومړی مرحلې نه ترلاسه کول"))</f>
        <v>د لومړی مرحلې ترلاسه کول</v>
      </c>
      <c r="C11" s="232" t="str">
        <f>IF(AND(L11&gt;=4%,L11&lt;=8%),"د دویمه مرحلې ترلاسه کول",IF(AND(L11&gt;=0%,L11&lt;4%),"د دویمه مرحلې نه ترلاسه کول"))</f>
        <v>د دویمه مرحلې ترلاسه کول</v>
      </c>
      <c r="D11" s="233" t="str">
        <f>IF(AND(L11&gt;=5.6%,L11&lt;=8%),"د درېیمې مرحلې ترلاسه کول",IF(AND(L11&gt;=0%,L11&lt;5.6%),"د درېیمې مرحلې نه ترلاسه کول"))</f>
        <v>د درېیمې مرحلې ترلاسه کول</v>
      </c>
      <c r="E11" s="68"/>
      <c r="F11" s="454">
        <v>4</v>
      </c>
      <c r="G11" s="383"/>
      <c r="H11" s="120" t="s">
        <v>777</v>
      </c>
      <c r="I11" s="252">
        <v>0.08</v>
      </c>
      <c r="J11" s="455">
        <f>I576</f>
        <v>47</v>
      </c>
      <c r="K11" s="455"/>
      <c r="L11" s="95">
        <f t="shared" si="1"/>
        <v>5.9387234042553187E-2</v>
      </c>
      <c r="M11" s="230">
        <f>M576</f>
        <v>34.89</v>
      </c>
    </row>
    <row r="12" spans="1:13" ht="14.4" customHeight="1" x14ac:dyDescent="0.55000000000000004">
      <c r="A12" s="121"/>
      <c r="B12" s="231" t="str">
        <f>IF(AND(L12&gt;=5.6%,L12&lt;=14%),"د لومړی مرحلې ترلاسه کول",IF(AND(L12&gt;=0%,L12&lt;5.6%),"د لومړی مرحلې نه ترلاسه کول"))</f>
        <v>د لومړی مرحلې ترلاسه کول</v>
      </c>
      <c r="C12" s="232" t="str">
        <f>IF(AND(L12&gt;=7%,L12&lt;=14%),"د دویمه مرحلې ترلاسه کول",IF(AND(L12&gt;=0%,L12&lt;7%),"د دویمه مرحلې نه ترلاسه کول"))</f>
        <v>د دویمه مرحلې ترلاسه کول</v>
      </c>
      <c r="D12" s="233" t="str">
        <f>IF(AND(L12&gt;=11.2%,L12&lt;=14%),"د درېیمې مرحلې ترلاسه کول",IF(AND(L12&gt;=0%,L12&lt;11.2%),"د درېیمې مرحلې نه ترلاسه کول"))</f>
        <v>د درېیمې مرحلې ترلاسه کول</v>
      </c>
      <c r="E12" s="68"/>
      <c r="F12" s="454">
        <v>5</v>
      </c>
      <c r="G12" s="383"/>
      <c r="H12" s="120" t="s">
        <v>778</v>
      </c>
      <c r="I12" s="252">
        <v>0.14000000000000001</v>
      </c>
      <c r="J12" s="455">
        <f>I630</f>
        <v>105</v>
      </c>
      <c r="K12" s="455"/>
      <c r="L12" s="95">
        <f t="shared" si="1"/>
        <v>0.11333333333333334</v>
      </c>
      <c r="M12" s="230">
        <f>M630</f>
        <v>85</v>
      </c>
    </row>
    <row r="13" spans="1:13" ht="14.4" customHeight="1" x14ac:dyDescent="0.55000000000000004">
      <c r="A13" s="121"/>
      <c r="B13" s="231" t="str">
        <f>IF(AND(L13&gt;=3%,L13&lt;=10%),"د لومړی مرحلې ترلاسه کول",IF(AND(L13&gt;=0%,L13&lt;3%),"د لومړی مرحلې نه ترلاسه کول"))</f>
        <v>د لومړی مرحلې ترلاسه کول</v>
      </c>
      <c r="C13" s="232" t="str">
        <f>IF(AND(L13&gt;=5%,L13&lt;=10%),"د دویمه مرحلې ترلاسه کول",IF(AND(L13&gt;=0%,L13&lt;5%),"د دویمه مرحلې نه ترلاسه کول"))</f>
        <v>د دویمه مرحلې ترلاسه کول</v>
      </c>
      <c r="D13" s="233" t="str">
        <f>IF(AND(L13&gt;=7%,L13&lt;=10%),"د درېیمې مرحلې ترلاسه کول",IF(AND(L13&gt;=0%,L13&lt;7%),"د درېیمې مرحلې نه ترلاسه کول"))</f>
        <v>د درېیمې مرحلې ترلاسه کول</v>
      </c>
      <c r="E13" s="68"/>
      <c r="F13" s="454">
        <v>6</v>
      </c>
      <c r="G13" s="383"/>
      <c r="H13" s="120" t="s">
        <v>779</v>
      </c>
      <c r="I13" s="252">
        <v>0.1</v>
      </c>
      <c r="J13" s="455">
        <f>I737</f>
        <v>96</v>
      </c>
      <c r="K13" s="455"/>
      <c r="L13" s="95">
        <f t="shared" si="1"/>
        <v>0.10000000000000002</v>
      </c>
      <c r="M13" s="230">
        <f>M737</f>
        <v>96</v>
      </c>
    </row>
    <row r="14" spans="1:13" ht="14.4" customHeight="1" x14ac:dyDescent="0.55000000000000004">
      <c r="A14" s="121"/>
      <c r="B14" s="231" t="str">
        <f>IF(AND(L14&gt;=4.5%,L14&lt;=9%),"د لومړی مرحلې ترلاسه کول",IF(AND(L14&gt;=0%,L14&lt;4.5%),"د لومړی مرحلې نه ترلاسه کول"))</f>
        <v>د لومړی مرحلې ترلاسه کول</v>
      </c>
      <c r="C14" s="232" t="str">
        <f>IF(AND(L14&gt;=5.4%,L14&lt;=9%),"د دویمه مرحلې ترلاسه کول",IF(AND(L14&gt;=0%,L14&lt;5.4%),"د دویمه مرحلې نه ترلاسه کول"))</f>
        <v>د دویمه مرحلې ترلاسه کول</v>
      </c>
      <c r="D14" s="233" t="str">
        <f>IF(AND(L14&gt;=7.2%,L14&lt;=9%),"د درېیمې مرحلې ترلاسه کول",IF(AND(L14&gt;=0%,L14&lt;7.2%),"د درېیمې مرحلې نه ترلاسه کول"))</f>
        <v>د درېیمې مرحلې ترلاسه کول</v>
      </c>
      <c r="E14" s="68"/>
      <c r="F14" s="454">
        <v>7</v>
      </c>
      <c r="G14" s="383"/>
      <c r="H14" s="120" t="s">
        <v>780</v>
      </c>
      <c r="I14" s="252">
        <v>0.09</v>
      </c>
      <c r="J14" s="455">
        <f>I818</f>
        <v>90</v>
      </c>
      <c r="K14" s="455"/>
      <c r="L14" s="95">
        <f t="shared" si="1"/>
        <v>0.09</v>
      </c>
      <c r="M14" s="230">
        <f>M818</f>
        <v>90</v>
      </c>
    </row>
    <row r="15" spans="1:13" ht="14.4" customHeight="1" x14ac:dyDescent="0.55000000000000004">
      <c r="A15" s="121"/>
      <c r="B15" s="231" t="str">
        <f>IF(AND(L15&gt;=3.2%,L15&lt;=8%),"د لومړی مرحلې ترلاسه کول",IF(AND(L15&gt;=0%,L15&lt;3.2%),"د لومړی مرحلې نه ترلاسه کول"))</f>
        <v>د لومړی مرحلې ترلاسه کول</v>
      </c>
      <c r="C15" s="232" t="str">
        <f>IF(AND(L15&gt;=4%,L15&lt;=8%),"د دویمه مرحلې ترلاسه کول",IF(AND(L15&gt;=0%,L15&lt;4%),"د دویمه مرحلې نه ترلاسه کول"))</f>
        <v>د دویمه مرحلې ترلاسه کول</v>
      </c>
      <c r="D15" s="233" t="str">
        <f>IF(AND(L15&gt;=6.4%,L15&lt;=8%),"د درېیمې مرحلې ترلاسه کول",IF(AND(L15&gt;=0%,L15&lt;6.4%),"د درېیمې مرحلې نه ترلاسه کول"))</f>
        <v>د درېیمې مرحلې ترلاسه کول</v>
      </c>
      <c r="E15" s="68"/>
      <c r="F15" s="454">
        <v>8</v>
      </c>
      <c r="G15" s="383"/>
      <c r="H15" s="120" t="s">
        <v>781</v>
      </c>
      <c r="I15" s="252">
        <v>0.08</v>
      </c>
      <c r="J15" s="455">
        <f>I933</f>
        <v>91</v>
      </c>
      <c r="K15" s="455"/>
      <c r="L15" s="95">
        <f t="shared" si="1"/>
        <v>6.6294505494505496E-2</v>
      </c>
      <c r="M15" s="230">
        <f>M933</f>
        <v>75.41</v>
      </c>
    </row>
    <row r="16" spans="1:13" ht="14.4" customHeight="1" x14ac:dyDescent="0.55000000000000004">
      <c r="A16" s="121"/>
      <c r="B16" s="231" t="str">
        <f>IF(AND(L16&gt;=2%,L16&lt;=4%),"د لومړی مرحلې ترلاسه کول",IF(AND(L16&gt;=0%,L16&lt;2%),"د لومړی مرحلې نه ترلاسه کول"))</f>
        <v>د لومړی مرحلې ترلاسه کول</v>
      </c>
      <c r="C16" s="232" t="str">
        <f>IF(AND(L16&gt;=2.4%,L16&lt;=4%),"د دویمه مرحلې ترلاسه کول",IF(AND(L16&gt;=0%,L16&lt;2.4%),"د دویمه مرحلې نه ترلاسه کول"))</f>
        <v>د دویمه مرحلې ترلاسه کول</v>
      </c>
      <c r="D16" s="233" t="str">
        <f>IF(AND(L16&gt;=3.6%,L16&lt;=4%),"د درېیمې مرحلې ترلاسه کول",IF(AND(L16&gt;=0%,L16&lt;3.6%),"د درېیمې مرحلې نه ترلاسه کول"))</f>
        <v>د درېیمې مرحلې ترلاسه کول</v>
      </c>
      <c r="E16" s="68"/>
      <c r="F16" s="454">
        <v>9</v>
      </c>
      <c r="G16" s="383"/>
      <c r="H16" s="120" t="s">
        <v>782</v>
      </c>
      <c r="I16" s="252">
        <v>0.04</v>
      </c>
      <c r="J16" s="455">
        <f>I1026</f>
        <v>42</v>
      </c>
      <c r="K16" s="455"/>
      <c r="L16" s="95">
        <f t="shared" si="1"/>
        <v>3.619047619047619E-2</v>
      </c>
      <c r="M16" s="230">
        <f>M1026</f>
        <v>38</v>
      </c>
    </row>
    <row r="17" spans="1:13" ht="14.4" customHeight="1" x14ac:dyDescent="0.55000000000000004">
      <c r="A17" s="121"/>
      <c r="B17" s="231" t="str">
        <f>IF(AND(L17&gt;=3.6%,L17&lt;=9%),"د لومړی مرحلې ترلاسه کول",IF(AND(L17&gt;=0%,L17&lt;3.6%),"د لومړی مرحلې نه ترلاسه کول"))</f>
        <v>د لومړی مرحلې ترلاسه کول</v>
      </c>
      <c r="C17" s="232" t="str">
        <f>IF(AND(L17&gt;=4.5%,L17&lt;=9%),"د دویمه مرحلې ترلاسه کول",IF(AND(L17&gt;=0%,L17&lt;4.5%),"د دویمه مرحلې نه ترلاسه کول"))</f>
        <v>د دویمه مرحلې ترلاسه کول</v>
      </c>
      <c r="D17" s="233" t="str">
        <f>IF(AND(L17&gt;=7.2%,L17&lt;=9%),"د درېیمې مرحلې ترلاسه کول",IF(AND(L17&gt;=0%,L17&lt;7.2%),"د درېیمې مرحلې نه ترلاسه کول"))</f>
        <v>د درېیمې مرحلې ترلاسه کول</v>
      </c>
      <c r="E17" s="68"/>
      <c r="F17" s="454">
        <v>10</v>
      </c>
      <c r="G17" s="383"/>
      <c r="H17" s="120" t="s">
        <v>783</v>
      </c>
      <c r="I17" s="252">
        <v>0.09</v>
      </c>
      <c r="J17" s="455">
        <f>I1075</f>
        <v>57</v>
      </c>
      <c r="K17" s="455"/>
      <c r="L17" s="95">
        <f t="shared" si="1"/>
        <v>7.7368421052631586E-2</v>
      </c>
      <c r="M17" s="230">
        <f>M1075</f>
        <v>49</v>
      </c>
    </row>
    <row r="18" spans="1:13" ht="14.4" customHeight="1" x14ac:dyDescent="0.55000000000000004">
      <c r="A18" s="121"/>
      <c r="B18" s="231" t="str">
        <f>IF(AND(L18&gt;=5.3%,L18&lt;=15%),"د لومړی مرحلې ترلاسه کول",IF(AND(L18&gt;=0%,L18&lt;5.3%),"د لومړی مرحلې نه ترلاسه کول"))</f>
        <v>د لومړی مرحلې ترلاسه کول</v>
      </c>
      <c r="C18" s="232" t="str">
        <f>IF(AND(L18&gt;=7.5%,L18&lt;=15%),"د دویمه مرحلې ترلاسه کول",IF(AND(L18&gt;=0%,L18&lt;7.5%),"د دویمه مرحلې نه ترلاسه کول"))</f>
        <v>د دویمه مرحلې نه ترلاسه کول</v>
      </c>
      <c r="D18" s="233" t="str">
        <f>IF(AND(L18&gt;=12%,L18&lt;=15%),"د درېیمې مرحلې ترلاسه کول",IF(AND(L18&gt;=0%,L18&lt;12%),"د درېیمې مرحلې نه ترلاسه کول"))</f>
        <v>د درېیمې مرحلې نه ترلاسه کول</v>
      </c>
      <c r="E18" s="68"/>
      <c r="F18" s="454">
        <v>11</v>
      </c>
      <c r="G18" s="383"/>
      <c r="H18" s="120" t="s">
        <v>784</v>
      </c>
      <c r="I18" s="252">
        <v>0.15</v>
      </c>
      <c r="J18" s="455">
        <f>I1128</f>
        <v>156</v>
      </c>
      <c r="K18" s="455"/>
      <c r="L18" s="95">
        <f t="shared" si="1"/>
        <v>5.673076923076923E-2</v>
      </c>
      <c r="M18" s="230">
        <f>M1128</f>
        <v>59</v>
      </c>
    </row>
    <row r="19" spans="1:13" ht="15.75" customHeight="1" x14ac:dyDescent="0.5">
      <c r="A19" s="6"/>
      <c r="B19" s="97"/>
      <c r="C19" s="97"/>
      <c r="D19" s="7"/>
      <c r="E19" s="245"/>
      <c r="F19" s="448" t="s">
        <v>760</v>
      </c>
      <c r="G19" s="449"/>
      <c r="H19" s="449"/>
      <c r="I19" s="450">
        <f>SUM(J8:K18)</f>
        <v>874</v>
      </c>
      <c r="J19" s="450"/>
      <c r="K19" s="450"/>
      <c r="L19" s="450"/>
      <c r="M19" s="451"/>
    </row>
    <row r="20" spans="1:13" ht="15.75" customHeight="1" x14ac:dyDescent="0.5">
      <c r="A20" s="6"/>
      <c r="B20" s="98"/>
      <c r="C20" s="98"/>
      <c r="D20" s="7"/>
      <c r="E20" s="245"/>
      <c r="F20" s="448" t="s">
        <v>762</v>
      </c>
      <c r="G20" s="449"/>
      <c r="H20" s="449"/>
      <c r="I20" s="452">
        <f>I19*1/I19</f>
        <v>1</v>
      </c>
      <c r="J20" s="452"/>
      <c r="K20" s="452"/>
      <c r="L20" s="452"/>
      <c r="M20" s="453"/>
    </row>
    <row r="21" spans="1:13" ht="19.2" x14ac:dyDescent="0.6">
      <c r="A21" s="6"/>
      <c r="B21" s="98"/>
      <c r="C21" s="98"/>
      <c r="D21" s="7"/>
      <c r="E21" s="246"/>
      <c r="F21" s="438" t="s">
        <v>761</v>
      </c>
      <c r="G21" s="439"/>
      <c r="H21" s="439"/>
      <c r="I21" s="440">
        <f>SUM(M8:M18)</f>
        <v>687.6</v>
      </c>
      <c r="J21" s="440"/>
      <c r="K21" s="440"/>
      <c r="L21" s="440"/>
      <c r="M21" s="441"/>
    </row>
    <row r="22" spans="1:13" ht="19.2" x14ac:dyDescent="0.6">
      <c r="A22" s="6"/>
      <c r="B22" s="98"/>
      <c r="C22" s="98"/>
      <c r="D22" s="7"/>
      <c r="E22" s="98"/>
      <c r="F22" s="438" t="s">
        <v>763</v>
      </c>
      <c r="G22" s="439"/>
      <c r="H22" s="439"/>
      <c r="I22" s="442">
        <f>I21*1/I19</f>
        <v>0.78672768878718535</v>
      </c>
      <c r="J22" s="442"/>
      <c r="K22" s="442"/>
      <c r="L22" s="442"/>
      <c r="M22" s="443"/>
    </row>
    <row r="23" spans="1:13" ht="19.8" thickBot="1" x14ac:dyDescent="0.65">
      <c r="A23" s="6"/>
      <c r="B23" s="98"/>
      <c r="C23" s="98"/>
      <c r="D23" s="7"/>
      <c r="E23" s="98"/>
      <c r="F23" s="444" t="s">
        <v>764</v>
      </c>
      <c r="G23" s="445"/>
      <c r="H23" s="445"/>
      <c r="I23" s="446" t="str">
        <f>IF(AND(COUNTIF(B8:B18,"د لومړی مرحلې ترلاسه کول")=11,I22&gt;=65%,COUNTIF(C8:C18,"د دویمه مرحلې ترلاسه کول")=11,I22&gt;=75%,COUNTIF(D8:E18,"د درېیمې مرحلې ترلاسه کول")=11,I22&gt;=85%), "د درېیمې مرحلې ترلاسه کول", IF(AND(COUNTIF(B8:B18,"د لومړی مرحلې ترلاسه کول")=11,I22&gt;=65%,COUNTIF(C8:C18,"د دویمه مرحلې ترلاسه کول")=11,I22&gt;=75%), "د دویمه مرحلې ترلاسه کول", IF(AND(COUNTIF(D8:E18,"د درېیمې مرحلې ترلاسه کول")=11,I22&gt;=85%), "د درېیمې مرحلې ترلاسه کول", IF(AND(COUNTIF(B8:B18,"د لومړی مرحلې ترلاسه کول")=11,I22&gt;=65%), "د لومړی مرحلې ترلاسه کول", "اعتبار نه ترلاسه کول"))))</f>
        <v>د لومړی مرحلې ترلاسه کول</v>
      </c>
      <c r="J23" s="446"/>
      <c r="K23" s="446"/>
      <c r="L23" s="446"/>
      <c r="M23" s="447"/>
    </row>
    <row r="24" spans="1:13" ht="3.6" customHeight="1" thickBot="1" x14ac:dyDescent="0.65">
      <c r="A24" s="6"/>
      <c r="B24" s="98"/>
      <c r="C24" s="98"/>
      <c r="D24" s="7"/>
      <c r="E24" s="98"/>
      <c r="F24" s="183"/>
      <c r="G24" s="183"/>
      <c r="H24" s="183"/>
      <c r="I24" s="184"/>
      <c r="J24" s="184"/>
      <c r="K24" s="184"/>
      <c r="L24" s="184"/>
      <c r="M24" s="184"/>
    </row>
    <row r="25" spans="1:13" ht="16.8" x14ac:dyDescent="0.5">
      <c r="A25" s="117" t="s">
        <v>420</v>
      </c>
      <c r="B25" s="434" t="s">
        <v>766</v>
      </c>
      <c r="C25" s="435"/>
      <c r="D25" s="436" t="s">
        <v>765</v>
      </c>
      <c r="E25" s="437"/>
      <c r="F25" s="98"/>
      <c r="G25" s="117" t="s">
        <v>420</v>
      </c>
      <c r="H25" s="202" t="s">
        <v>766</v>
      </c>
      <c r="I25" s="436" t="s">
        <v>765</v>
      </c>
      <c r="J25" s="436"/>
      <c r="K25" s="436"/>
      <c r="L25" s="437"/>
      <c r="M25" s="98"/>
    </row>
    <row r="26" spans="1:13" ht="28.8" customHeight="1" x14ac:dyDescent="0.55000000000000004">
      <c r="A26" s="100">
        <v>1</v>
      </c>
      <c r="B26" s="273" t="s">
        <v>767</v>
      </c>
      <c r="C26" s="427"/>
      <c r="D26" s="428"/>
      <c r="E26" s="429"/>
      <c r="F26" s="101"/>
      <c r="G26" s="100">
        <v>4</v>
      </c>
      <c r="H26" s="254" t="s">
        <v>767</v>
      </c>
      <c r="I26" s="428"/>
      <c r="J26" s="428"/>
      <c r="K26" s="428"/>
      <c r="L26" s="429"/>
      <c r="M26" s="102"/>
    </row>
    <row r="27" spans="1:13" ht="28.8" customHeight="1" x14ac:dyDescent="0.55000000000000004">
      <c r="A27" s="100">
        <v>2</v>
      </c>
      <c r="B27" s="273" t="s">
        <v>768</v>
      </c>
      <c r="C27" s="427"/>
      <c r="D27" s="428"/>
      <c r="E27" s="429"/>
      <c r="F27" s="101"/>
      <c r="G27" s="100">
        <v>5</v>
      </c>
      <c r="H27" s="254" t="s">
        <v>767</v>
      </c>
      <c r="I27" s="428"/>
      <c r="J27" s="428"/>
      <c r="K27" s="428"/>
      <c r="L27" s="429"/>
      <c r="M27" s="102"/>
    </row>
    <row r="28" spans="1:13" ht="28.8" customHeight="1" thickBot="1" x14ac:dyDescent="0.6">
      <c r="A28" s="103">
        <v>3</v>
      </c>
      <c r="B28" s="430" t="s">
        <v>767</v>
      </c>
      <c r="C28" s="431"/>
      <c r="D28" s="432"/>
      <c r="E28" s="433"/>
      <c r="F28" s="101"/>
      <c r="G28" s="103">
        <v>6</v>
      </c>
      <c r="H28" s="255" t="s">
        <v>768</v>
      </c>
      <c r="I28" s="432"/>
      <c r="J28" s="432"/>
      <c r="K28" s="432"/>
      <c r="L28" s="433"/>
      <c r="M28" s="102"/>
    </row>
    <row r="29" spans="1:13" ht="7.8" customHeight="1" x14ac:dyDescent="0.55000000000000004">
      <c r="A29" s="99"/>
      <c r="B29" s="99"/>
      <c r="C29" s="99"/>
      <c r="D29" s="157"/>
      <c r="E29" s="157"/>
      <c r="F29" s="157"/>
      <c r="G29" s="136"/>
      <c r="H29" s="136"/>
      <c r="I29" s="136"/>
      <c r="J29" s="136"/>
      <c r="K29" s="136"/>
      <c r="L29" s="136"/>
      <c r="M29" s="136"/>
    </row>
    <row r="30" spans="1:13" ht="18" thickBot="1" x14ac:dyDescent="0.6">
      <c r="A30" s="121">
        <v>2</v>
      </c>
      <c r="B30" s="97" t="s">
        <v>421</v>
      </c>
      <c r="C30" s="156"/>
      <c r="D30" s="156"/>
      <c r="E30" s="156"/>
      <c r="F30" s="156"/>
      <c r="G30" s="156"/>
      <c r="H30" s="156"/>
      <c r="I30" s="156"/>
      <c r="J30" s="136"/>
      <c r="K30" s="136"/>
      <c r="L30" s="136"/>
      <c r="M30" s="137"/>
    </row>
    <row r="31" spans="1:13" ht="16.2" x14ac:dyDescent="0.3">
      <c r="A31" s="117" t="s">
        <v>351</v>
      </c>
      <c r="B31" s="366" t="s">
        <v>422</v>
      </c>
      <c r="C31" s="366"/>
      <c r="D31" s="366"/>
      <c r="E31" s="366"/>
      <c r="F31" s="366"/>
      <c r="G31" s="366"/>
      <c r="H31" s="366"/>
      <c r="I31" s="366"/>
      <c r="J31" s="366"/>
      <c r="K31" s="366"/>
      <c r="L31" s="366"/>
      <c r="M31" s="367"/>
    </row>
    <row r="32" spans="1:13" ht="16.8" x14ac:dyDescent="0.3">
      <c r="A32" s="100">
        <v>1.2</v>
      </c>
      <c r="B32" s="368"/>
      <c r="C32" s="368"/>
      <c r="D32" s="368"/>
      <c r="E32" s="368"/>
      <c r="F32" s="368"/>
      <c r="G32" s="368"/>
      <c r="H32" s="368"/>
      <c r="I32" s="368"/>
      <c r="J32" s="368"/>
      <c r="K32" s="368"/>
      <c r="L32" s="368"/>
      <c r="M32" s="369"/>
    </row>
    <row r="33" spans="1:13" ht="16.8" x14ac:dyDescent="0.3">
      <c r="A33" s="100">
        <v>1.3</v>
      </c>
      <c r="B33" s="368"/>
      <c r="C33" s="368"/>
      <c r="D33" s="368"/>
      <c r="E33" s="368"/>
      <c r="F33" s="368"/>
      <c r="G33" s="368"/>
      <c r="H33" s="368"/>
      <c r="I33" s="368"/>
      <c r="J33" s="368"/>
      <c r="K33" s="368"/>
      <c r="L33" s="368"/>
      <c r="M33" s="369"/>
    </row>
    <row r="34" spans="1:13" ht="16.8" x14ac:dyDescent="0.3">
      <c r="A34" s="100">
        <v>1.4</v>
      </c>
      <c r="B34" s="368"/>
      <c r="C34" s="368"/>
      <c r="D34" s="368"/>
      <c r="E34" s="368"/>
      <c r="F34" s="368"/>
      <c r="G34" s="368"/>
      <c r="H34" s="368"/>
      <c r="I34" s="368"/>
      <c r="J34" s="368"/>
      <c r="K34" s="368"/>
      <c r="L34" s="368"/>
      <c r="M34" s="369"/>
    </row>
    <row r="35" spans="1:13" ht="16.8" x14ac:dyDescent="0.3">
      <c r="A35" s="100">
        <v>1.5</v>
      </c>
      <c r="B35" s="368"/>
      <c r="C35" s="368"/>
      <c r="D35" s="368"/>
      <c r="E35" s="368"/>
      <c r="F35" s="368"/>
      <c r="G35" s="368"/>
      <c r="H35" s="368"/>
      <c r="I35" s="368"/>
      <c r="J35" s="368"/>
      <c r="K35" s="368"/>
      <c r="L35" s="368"/>
      <c r="M35" s="369"/>
    </row>
    <row r="36" spans="1:13" ht="16.8" x14ac:dyDescent="0.3">
      <c r="A36" s="100">
        <v>2.1</v>
      </c>
      <c r="B36" s="368"/>
      <c r="C36" s="368"/>
      <c r="D36" s="368"/>
      <c r="E36" s="368"/>
      <c r="F36" s="368"/>
      <c r="G36" s="368"/>
      <c r="H36" s="368"/>
      <c r="I36" s="368"/>
      <c r="J36" s="368"/>
      <c r="K36" s="368"/>
      <c r="L36" s="368"/>
      <c r="M36" s="369"/>
    </row>
    <row r="37" spans="1:13" ht="16.8" x14ac:dyDescent="0.3">
      <c r="A37" s="100">
        <v>10.199999999999999</v>
      </c>
      <c r="B37" s="368"/>
      <c r="C37" s="368"/>
      <c r="D37" s="368"/>
      <c r="E37" s="368"/>
      <c r="F37" s="368"/>
      <c r="G37" s="368"/>
      <c r="H37" s="368"/>
      <c r="I37" s="368"/>
      <c r="J37" s="368"/>
      <c r="K37" s="368"/>
      <c r="L37" s="368"/>
      <c r="M37" s="369"/>
    </row>
    <row r="38" spans="1:13" ht="17.399999999999999" thickBot="1" x14ac:dyDescent="0.35">
      <c r="A38" s="103">
        <v>11.4</v>
      </c>
      <c r="B38" s="370"/>
      <c r="C38" s="370"/>
      <c r="D38" s="370"/>
      <c r="E38" s="370"/>
      <c r="F38" s="370"/>
      <c r="G38" s="370"/>
      <c r="H38" s="370"/>
      <c r="I38" s="370"/>
      <c r="J38" s="370"/>
      <c r="K38" s="370"/>
      <c r="L38" s="370"/>
      <c r="M38" s="371"/>
    </row>
    <row r="39" spans="1:13" ht="17.399999999999999" x14ac:dyDescent="0.55000000000000004">
      <c r="A39" s="138"/>
      <c r="B39" s="139"/>
      <c r="C39" s="139"/>
      <c r="D39" s="139"/>
      <c r="E39" s="139"/>
      <c r="F39" s="139"/>
      <c r="G39" s="136"/>
      <c r="H39" s="136"/>
      <c r="I39" s="136"/>
      <c r="J39" s="136"/>
      <c r="K39" s="136"/>
      <c r="L39" s="136"/>
      <c r="M39" s="137"/>
    </row>
    <row r="40" spans="1:13" ht="18" thickBot="1" x14ac:dyDescent="0.6">
      <c r="A40" s="121">
        <v>3</v>
      </c>
      <c r="B40" s="97" t="s">
        <v>423</v>
      </c>
      <c r="C40" s="156"/>
      <c r="D40" s="156"/>
      <c r="E40" s="156"/>
      <c r="F40" s="156"/>
      <c r="G40" s="156"/>
      <c r="H40" s="156"/>
      <c r="I40" s="156"/>
      <c r="J40" s="156"/>
      <c r="K40" s="156"/>
      <c r="L40" s="156"/>
      <c r="M40" s="137"/>
    </row>
    <row r="41" spans="1:13" ht="16.2" x14ac:dyDescent="0.3">
      <c r="A41" s="118" t="s">
        <v>351</v>
      </c>
      <c r="B41" s="426" t="s">
        <v>424</v>
      </c>
      <c r="C41" s="426"/>
      <c r="D41" s="426"/>
      <c r="E41" s="426"/>
      <c r="F41" s="426"/>
      <c r="G41" s="426"/>
      <c r="H41" s="426"/>
      <c r="I41" s="426"/>
      <c r="J41" s="366" t="s">
        <v>1011</v>
      </c>
      <c r="K41" s="366"/>
      <c r="L41" s="366"/>
      <c r="M41" s="367"/>
    </row>
    <row r="42" spans="1:13" ht="16.8" x14ac:dyDescent="0.3">
      <c r="A42" s="227">
        <v>1.1000000000000001</v>
      </c>
      <c r="B42" s="368"/>
      <c r="C42" s="368"/>
      <c r="D42" s="368"/>
      <c r="E42" s="368"/>
      <c r="F42" s="368"/>
      <c r="G42" s="368"/>
      <c r="H42" s="368"/>
      <c r="I42" s="368"/>
      <c r="J42" s="360"/>
      <c r="K42" s="360"/>
      <c r="L42" s="360"/>
      <c r="M42" s="424"/>
    </row>
    <row r="43" spans="1:13" ht="16.8" x14ac:dyDescent="0.3">
      <c r="A43" s="227">
        <v>1.2</v>
      </c>
      <c r="B43" s="368"/>
      <c r="C43" s="368"/>
      <c r="D43" s="368"/>
      <c r="E43" s="368"/>
      <c r="F43" s="368"/>
      <c r="G43" s="368"/>
      <c r="H43" s="368"/>
      <c r="I43" s="368"/>
      <c r="J43" s="360"/>
      <c r="K43" s="360"/>
      <c r="L43" s="360"/>
      <c r="M43" s="424"/>
    </row>
    <row r="44" spans="1:13" ht="16.8" x14ac:dyDescent="0.3">
      <c r="A44" s="227">
        <v>1.3</v>
      </c>
      <c r="B44" s="368"/>
      <c r="C44" s="368"/>
      <c r="D44" s="368"/>
      <c r="E44" s="368"/>
      <c r="F44" s="368"/>
      <c r="G44" s="368"/>
      <c r="H44" s="368"/>
      <c r="I44" s="368"/>
      <c r="J44" s="360"/>
      <c r="K44" s="360"/>
      <c r="L44" s="360"/>
      <c r="M44" s="424"/>
    </row>
    <row r="45" spans="1:13" ht="16.8" x14ac:dyDescent="0.3">
      <c r="A45" s="227">
        <v>1.4</v>
      </c>
      <c r="B45" s="368"/>
      <c r="C45" s="368"/>
      <c r="D45" s="368"/>
      <c r="E45" s="368"/>
      <c r="F45" s="368"/>
      <c r="G45" s="368"/>
      <c r="H45" s="368"/>
      <c r="I45" s="368"/>
      <c r="J45" s="360"/>
      <c r="K45" s="360"/>
      <c r="L45" s="360"/>
      <c r="M45" s="424"/>
    </row>
    <row r="46" spans="1:13" ht="16.8" x14ac:dyDescent="0.3">
      <c r="A46" s="227"/>
      <c r="B46" s="368"/>
      <c r="C46" s="368"/>
      <c r="D46" s="368"/>
      <c r="E46" s="368"/>
      <c r="F46" s="368"/>
      <c r="G46" s="368"/>
      <c r="H46" s="368"/>
      <c r="I46" s="368"/>
      <c r="J46" s="360"/>
      <c r="K46" s="360"/>
      <c r="L46" s="360"/>
      <c r="M46" s="424"/>
    </row>
    <row r="47" spans="1:13" ht="16.8" x14ac:dyDescent="0.3">
      <c r="A47" s="227"/>
      <c r="B47" s="368"/>
      <c r="C47" s="368"/>
      <c r="D47" s="368"/>
      <c r="E47" s="368"/>
      <c r="F47" s="368"/>
      <c r="G47" s="368"/>
      <c r="H47" s="368"/>
      <c r="I47" s="368"/>
      <c r="J47" s="360"/>
      <c r="K47" s="360"/>
      <c r="L47" s="360"/>
      <c r="M47" s="424"/>
    </row>
    <row r="48" spans="1:13" ht="16.8" x14ac:dyDescent="0.3">
      <c r="A48" s="227"/>
      <c r="B48" s="368"/>
      <c r="C48" s="368"/>
      <c r="D48" s="368"/>
      <c r="E48" s="368"/>
      <c r="F48" s="368"/>
      <c r="G48" s="368"/>
      <c r="H48" s="368"/>
      <c r="I48" s="368"/>
      <c r="J48" s="360"/>
      <c r="K48" s="360"/>
      <c r="L48" s="360"/>
      <c r="M48" s="424"/>
    </row>
    <row r="49" spans="1:13" ht="16.8" x14ac:dyDescent="0.3">
      <c r="A49" s="227"/>
      <c r="B49" s="368"/>
      <c r="C49" s="368"/>
      <c r="D49" s="368"/>
      <c r="E49" s="368"/>
      <c r="F49" s="368"/>
      <c r="G49" s="368"/>
      <c r="H49" s="368"/>
      <c r="I49" s="368"/>
      <c r="J49" s="360"/>
      <c r="K49" s="360"/>
      <c r="L49" s="360"/>
      <c r="M49" s="424"/>
    </row>
    <row r="50" spans="1:13" ht="16.8" x14ac:dyDescent="0.3">
      <c r="A50" s="227"/>
      <c r="B50" s="368"/>
      <c r="C50" s="368"/>
      <c r="D50" s="368"/>
      <c r="E50" s="368"/>
      <c r="F50" s="368"/>
      <c r="G50" s="368"/>
      <c r="H50" s="368"/>
      <c r="I50" s="368"/>
      <c r="J50" s="360"/>
      <c r="K50" s="360"/>
      <c r="L50" s="360"/>
      <c r="M50" s="424"/>
    </row>
    <row r="51" spans="1:13" ht="16.8" x14ac:dyDescent="0.3">
      <c r="A51" s="227"/>
      <c r="B51" s="368"/>
      <c r="C51" s="368"/>
      <c r="D51" s="368"/>
      <c r="E51" s="368"/>
      <c r="F51" s="368"/>
      <c r="G51" s="368"/>
      <c r="H51" s="368"/>
      <c r="I51" s="368"/>
      <c r="J51" s="360"/>
      <c r="K51" s="360"/>
      <c r="L51" s="360"/>
      <c r="M51" s="424"/>
    </row>
    <row r="52" spans="1:13" ht="16.8" x14ac:dyDescent="0.3">
      <c r="A52" s="227"/>
      <c r="B52" s="368"/>
      <c r="C52" s="368"/>
      <c r="D52" s="368"/>
      <c r="E52" s="368"/>
      <c r="F52" s="368"/>
      <c r="G52" s="368"/>
      <c r="H52" s="368"/>
      <c r="I52" s="368"/>
      <c r="J52" s="360"/>
      <c r="K52" s="360"/>
      <c r="L52" s="360"/>
      <c r="M52" s="424"/>
    </row>
    <row r="53" spans="1:13" ht="17.399999999999999" thickBot="1" x14ac:dyDescent="0.35">
      <c r="A53" s="140"/>
      <c r="B53" s="370"/>
      <c r="C53" s="370"/>
      <c r="D53" s="370"/>
      <c r="E53" s="370"/>
      <c r="F53" s="370"/>
      <c r="G53" s="370"/>
      <c r="H53" s="370"/>
      <c r="I53" s="370"/>
      <c r="J53" s="363"/>
      <c r="K53" s="363"/>
      <c r="L53" s="363"/>
      <c r="M53" s="425"/>
    </row>
    <row r="54" spans="1:13" ht="10.199999999999999" customHeight="1" x14ac:dyDescent="0.55000000000000004">
      <c r="A54" s="141"/>
      <c r="B54" s="142"/>
      <c r="C54" s="142"/>
      <c r="D54" s="142"/>
      <c r="E54" s="142"/>
      <c r="F54" s="142"/>
      <c r="G54" s="142"/>
      <c r="H54" s="143"/>
      <c r="I54" s="143"/>
      <c r="J54" s="136"/>
      <c r="K54" s="136"/>
      <c r="L54" s="136"/>
      <c r="M54" s="137"/>
    </row>
    <row r="55" spans="1:13" ht="17.399999999999999" x14ac:dyDescent="0.55000000000000004">
      <c r="A55" s="94">
        <v>4</v>
      </c>
      <c r="B55" s="97" t="s">
        <v>425</v>
      </c>
      <c r="C55" s="144"/>
      <c r="D55" s="144"/>
      <c r="E55" s="144"/>
      <c r="F55" s="144"/>
      <c r="G55" s="144"/>
      <c r="H55" s="145"/>
      <c r="I55" s="145"/>
      <c r="J55" s="135"/>
      <c r="K55" s="135"/>
      <c r="L55" s="135"/>
      <c r="M55" s="185"/>
    </row>
    <row r="56" spans="1:13" ht="17.399999999999999" x14ac:dyDescent="0.55000000000000004">
      <c r="A56" s="97" t="s">
        <v>997</v>
      </c>
      <c r="B56" s="97"/>
      <c r="C56" s="97"/>
      <c r="D56" s="97"/>
      <c r="E56" s="97"/>
      <c r="F56" s="97"/>
      <c r="G56" s="97"/>
      <c r="H56" s="97"/>
      <c r="I56" s="97"/>
      <c r="J56" s="146"/>
      <c r="K56" s="146"/>
      <c r="L56" s="146"/>
      <c r="M56" s="186"/>
    </row>
    <row r="57" spans="1:13" ht="17.399999999999999" x14ac:dyDescent="0.55000000000000004">
      <c r="A57" s="97" t="s">
        <v>998</v>
      </c>
      <c r="B57" s="97"/>
      <c r="C57" s="97"/>
      <c r="D57" s="97"/>
      <c r="E57" s="97"/>
      <c r="F57" s="97"/>
      <c r="G57" s="97"/>
      <c r="H57" s="97"/>
      <c r="I57" s="97"/>
      <c r="J57" s="146"/>
      <c r="K57" s="146"/>
      <c r="L57" s="146"/>
      <c r="M57" s="186"/>
    </row>
    <row r="58" spans="1:13" ht="17.399999999999999" x14ac:dyDescent="0.55000000000000004">
      <c r="A58" s="97" t="s">
        <v>999</v>
      </c>
      <c r="B58" s="97"/>
      <c r="C58" s="97"/>
      <c r="D58" s="97"/>
      <c r="E58" s="97"/>
      <c r="F58" s="97"/>
      <c r="G58" s="97"/>
      <c r="H58" s="97"/>
      <c r="I58" s="97"/>
      <c r="J58" s="146"/>
      <c r="K58" s="146"/>
      <c r="L58" s="146"/>
      <c r="M58" s="186"/>
    </row>
    <row r="59" spans="1:13" ht="17.399999999999999" x14ac:dyDescent="0.55000000000000004">
      <c r="A59" s="97" t="s">
        <v>1000</v>
      </c>
      <c r="B59" s="97"/>
      <c r="C59" s="97"/>
      <c r="D59" s="97"/>
      <c r="E59" s="97"/>
      <c r="F59" s="97"/>
      <c r="G59" s="97"/>
      <c r="H59" s="97"/>
      <c r="I59" s="97"/>
      <c r="J59" s="146"/>
      <c r="K59" s="146"/>
      <c r="L59" s="146"/>
      <c r="M59" s="186"/>
    </row>
    <row r="60" spans="1:13" ht="16.8" x14ac:dyDescent="0.3">
      <c r="A60" s="97" t="s">
        <v>1035</v>
      </c>
      <c r="B60" s="97"/>
      <c r="C60" s="97"/>
      <c r="D60" s="97"/>
      <c r="E60" s="97"/>
      <c r="F60" s="97"/>
      <c r="G60" s="97"/>
      <c r="H60" s="97"/>
      <c r="I60" s="97"/>
      <c r="J60" s="97"/>
      <c r="K60" s="97"/>
      <c r="L60" s="97"/>
      <c r="M60" s="97"/>
    </row>
    <row r="61" spans="1:13" ht="16.8" x14ac:dyDescent="0.3">
      <c r="A61" s="97" t="s">
        <v>996</v>
      </c>
      <c r="B61" s="97"/>
      <c r="C61" s="97"/>
      <c r="D61" s="97"/>
      <c r="E61" s="97"/>
      <c r="F61" s="97"/>
      <c r="G61" s="97"/>
      <c r="H61" s="97"/>
      <c r="I61" s="97"/>
      <c r="J61" s="97"/>
      <c r="K61" s="97"/>
      <c r="L61" s="97"/>
      <c r="M61" s="97"/>
    </row>
    <row r="62" spans="1:13" ht="18" customHeight="1" x14ac:dyDescent="0.3">
      <c r="A62" s="158"/>
      <c r="B62" s="158"/>
      <c r="C62" s="158"/>
      <c r="D62" s="158"/>
      <c r="E62" s="158"/>
      <c r="F62" s="158"/>
      <c r="G62" s="158"/>
      <c r="H62" s="158"/>
      <c r="I62" s="158"/>
      <c r="J62" s="158"/>
      <c r="K62" s="158"/>
      <c r="L62" s="158"/>
      <c r="M62" s="158"/>
    </row>
    <row r="63" spans="1:13" ht="16.8" customHeight="1" thickBot="1" x14ac:dyDescent="0.35">
      <c r="A63" s="94">
        <v>5</v>
      </c>
      <c r="B63" s="97" t="s">
        <v>1019</v>
      </c>
      <c r="C63" s="97"/>
      <c r="D63" s="97"/>
      <c r="E63" s="97"/>
      <c r="F63" s="97"/>
      <c r="G63" s="97"/>
      <c r="H63" s="97"/>
      <c r="I63" s="148"/>
      <c r="J63" s="148"/>
      <c r="K63" s="148"/>
      <c r="L63" s="148"/>
      <c r="M63" s="148"/>
    </row>
    <row r="64" spans="1:13" ht="16.2" customHeight="1" x14ac:dyDescent="0.3">
      <c r="A64" s="414" t="s">
        <v>1031</v>
      </c>
      <c r="B64" s="366"/>
      <c r="C64" s="366"/>
      <c r="D64" s="366"/>
      <c r="E64" s="366"/>
      <c r="F64" s="366"/>
      <c r="G64" s="366"/>
      <c r="H64" s="366"/>
      <c r="I64" s="366"/>
      <c r="J64" s="366"/>
      <c r="K64" s="366"/>
      <c r="L64" s="366"/>
      <c r="M64" s="367"/>
    </row>
    <row r="65" spans="1:13" ht="54" customHeight="1" x14ac:dyDescent="0.3">
      <c r="A65" s="209" t="s">
        <v>420</v>
      </c>
      <c r="B65" s="386" t="s">
        <v>755</v>
      </c>
      <c r="C65" s="386"/>
      <c r="D65" s="386"/>
      <c r="E65" s="386" t="s">
        <v>769</v>
      </c>
      <c r="F65" s="386"/>
      <c r="G65" s="386"/>
      <c r="H65" s="210" t="s">
        <v>770</v>
      </c>
      <c r="I65" s="415" t="s">
        <v>1018</v>
      </c>
      <c r="J65" s="416"/>
      <c r="K65" s="416"/>
      <c r="L65" s="416"/>
      <c r="M65" s="417"/>
    </row>
    <row r="66" spans="1:13" ht="16.8" x14ac:dyDescent="0.3">
      <c r="A66" s="208">
        <f t="shared" ref="A66:A76" si="2">F8</f>
        <v>1</v>
      </c>
      <c r="B66" s="377" t="str">
        <f t="shared" ref="B66:B76" si="3">H8</f>
        <v>لرلید، رسالت او ستراتیژیکه پلان جوړونه</v>
      </c>
      <c r="C66" s="377"/>
      <c r="D66" s="377"/>
      <c r="E66" s="407">
        <f t="shared" ref="E66:E76" si="4">I8</f>
        <v>0.08</v>
      </c>
      <c r="F66" s="376"/>
      <c r="G66" s="376"/>
      <c r="H66" s="200">
        <f t="shared" ref="H66:H76" si="5">J8</f>
        <v>96</v>
      </c>
      <c r="I66" s="418">
        <v>0.5</v>
      </c>
      <c r="J66" s="419"/>
      <c r="K66" s="419"/>
      <c r="L66" s="419"/>
      <c r="M66" s="420"/>
    </row>
    <row r="67" spans="1:13" ht="33.6" customHeight="1" x14ac:dyDescent="0.3">
      <c r="A67" s="208">
        <f t="shared" si="2"/>
        <v>2</v>
      </c>
      <c r="B67" s="377" t="str">
        <f t="shared" si="3"/>
        <v>د ټولنې په پرمختګ او د نظام د تګلارو په تطبیق کې د پوهنتون برخه اخیستل</v>
      </c>
      <c r="C67" s="377"/>
      <c r="D67" s="377"/>
      <c r="E67" s="407">
        <f t="shared" si="4"/>
        <v>0.08</v>
      </c>
      <c r="F67" s="376"/>
      <c r="G67" s="376"/>
      <c r="H67" s="200">
        <f t="shared" si="5"/>
        <v>46</v>
      </c>
      <c r="I67" s="418">
        <v>0.5</v>
      </c>
      <c r="J67" s="419"/>
      <c r="K67" s="419"/>
      <c r="L67" s="419"/>
      <c r="M67" s="420"/>
    </row>
    <row r="68" spans="1:13" ht="16.8" x14ac:dyDescent="0.3">
      <c r="A68" s="208">
        <f t="shared" si="2"/>
        <v>3</v>
      </c>
      <c r="B68" s="377" t="str">
        <f t="shared" si="3"/>
        <v>رهبري او اداره</v>
      </c>
      <c r="C68" s="377"/>
      <c r="D68" s="377"/>
      <c r="E68" s="407">
        <f t="shared" si="4"/>
        <v>7.0000000000000007E-2</v>
      </c>
      <c r="F68" s="376"/>
      <c r="G68" s="376"/>
      <c r="H68" s="200">
        <f t="shared" si="5"/>
        <v>48</v>
      </c>
      <c r="I68" s="418">
        <v>0.5</v>
      </c>
      <c r="J68" s="419"/>
      <c r="K68" s="419"/>
      <c r="L68" s="419"/>
      <c r="M68" s="420"/>
    </row>
    <row r="69" spans="1:13" ht="16.8" x14ac:dyDescent="0.3">
      <c r="A69" s="208">
        <f t="shared" si="2"/>
        <v>4</v>
      </c>
      <c r="B69" s="377" t="str">
        <f t="shared" si="3"/>
        <v>مالي سرچینې او د هغې مدیریت</v>
      </c>
      <c r="C69" s="377"/>
      <c r="D69" s="377"/>
      <c r="E69" s="407">
        <f t="shared" si="4"/>
        <v>0.08</v>
      </c>
      <c r="F69" s="376"/>
      <c r="G69" s="376"/>
      <c r="H69" s="200">
        <f t="shared" si="5"/>
        <v>47</v>
      </c>
      <c r="I69" s="418">
        <v>0.4</v>
      </c>
      <c r="J69" s="419"/>
      <c r="K69" s="419"/>
      <c r="L69" s="419"/>
      <c r="M69" s="420"/>
    </row>
    <row r="70" spans="1:13" ht="16.8" x14ac:dyDescent="0.3">
      <c r="A70" s="208">
        <f t="shared" si="2"/>
        <v>5</v>
      </c>
      <c r="B70" s="377" t="str">
        <f t="shared" si="3"/>
        <v>علمي برنامې</v>
      </c>
      <c r="C70" s="377"/>
      <c r="D70" s="377"/>
      <c r="E70" s="407">
        <f t="shared" si="4"/>
        <v>0.14000000000000001</v>
      </c>
      <c r="F70" s="376"/>
      <c r="G70" s="376"/>
      <c r="H70" s="200">
        <f t="shared" si="5"/>
        <v>105</v>
      </c>
      <c r="I70" s="418">
        <v>0.4</v>
      </c>
      <c r="J70" s="419"/>
      <c r="K70" s="419"/>
      <c r="L70" s="419"/>
      <c r="M70" s="420"/>
    </row>
    <row r="71" spans="1:13" ht="16.8" x14ac:dyDescent="0.3">
      <c r="A71" s="208">
        <f t="shared" si="2"/>
        <v>6</v>
      </c>
      <c r="B71" s="377" t="str">
        <f t="shared" si="3"/>
        <v>څېړنه</v>
      </c>
      <c r="C71" s="377"/>
      <c r="D71" s="377"/>
      <c r="E71" s="407">
        <f t="shared" si="4"/>
        <v>0.1</v>
      </c>
      <c r="F71" s="376"/>
      <c r="G71" s="376"/>
      <c r="H71" s="200">
        <f t="shared" si="5"/>
        <v>96</v>
      </c>
      <c r="I71" s="418">
        <v>0.3</v>
      </c>
      <c r="J71" s="419"/>
      <c r="K71" s="419"/>
      <c r="L71" s="419"/>
      <c r="M71" s="420"/>
    </row>
    <row r="72" spans="1:13" ht="16.8" x14ac:dyDescent="0.3">
      <c r="A72" s="208">
        <f t="shared" si="2"/>
        <v>7</v>
      </c>
      <c r="B72" s="377" t="str">
        <f t="shared" si="3"/>
        <v>استادان او کارکوونکي</v>
      </c>
      <c r="C72" s="377"/>
      <c r="D72" s="377"/>
      <c r="E72" s="407">
        <f t="shared" si="4"/>
        <v>0.09</v>
      </c>
      <c r="F72" s="376"/>
      <c r="G72" s="376"/>
      <c r="H72" s="200">
        <f t="shared" si="5"/>
        <v>90</v>
      </c>
      <c r="I72" s="418">
        <v>0.5</v>
      </c>
      <c r="J72" s="419"/>
      <c r="K72" s="419"/>
      <c r="L72" s="419"/>
      <c r="M72" s="420"/>
    </row>
    <row r="73" spans="1:13" ht="16.8" x14ac:dyDescent="0.3">
      <c r="A73" s="208">
        <f t="shared" si="2"/>
        <v>8</v>
      </c>
      <c r="B73" s="377" t="str">
        <f t="shared" si="3"/>
        <v>د محصل تجربې</v>
      </c>
      <c r="C73" s="377"/>
      <c r="D73" s="377"/>
      <c r="E73" s="407">
        <f t="shared" si="4"/>
        <v>0.08</v>
      </c>
      <c r="F73" s="376"/>
      <c r="G73" s="376"/>
      <c r="H73" s="200">
        <f t="shared" si="5"/>
        <v>91</v>
      </c>
      <c r="I73" s="418">
        <v>0.4</v>
      </c>
      <c r="J73" s="419"/>
      <c r="K73" s="419"/>
      <c r="L73" s="419"/>
      <c r="M73" s="420"/>
    </row>
    <row r="74" spans="1:13" ht="16.8" x14ac:dyDescent="0.3">
      <c r="A74" s="208">
        <f t="shared" si="2"/>
        <v>9</v>
      </c>
      <c r="B74" s="377" t="str">
        <f t="shared" si="3"/>
        <v>د کیفیت ښه والی او لوړول</v>
      </c>
      <c r="C74" s="377"/>
      <c r="D74" s="377"/>
      <c r="E74" s="407">
        <f t="shared" si="4"/>
        <v>0.04</v>
      </c>
      <c r="F74" s="376"/>
      <c r="G74" s="376"/>
      <c r="H74" s="200">
        <f t="shared" si="5"/>
        <v>42</v>
      </c>
      <c r="I74" s="418">
        <v>0.5</v>
      </c>
      <c r="J74" s="419"/>
      <c r="K74" s="419"/>
      <c r="L74" s="419"/>
      <c r="M74" s="420"/>
    </row>
    <row r="75" spans="1:13" ht="16.8" x14ac:dyDescent="0.3">
      <c r="A75" s="208">
        <f t="shared" si="2"/>
        <v>10</v>
      </c>
      <c r="B75" s="377" t="str">
        <f t="shared" si="3"/>
        <v>کتابتون او معلوماتي سرچېنې</v>
      </c>
      <c r="C75" s="377"/>
      <c r="D75" s="377"/>
      <c r="E75" s="407">
        <f t="shared" si="4"/>
        <v>0.09</v>
      </c>
      <c r="F75" s="376"/>
      <c r="G75" s="376"/>
      <c r="H75" s="200">
        <f t="shared" si="5"/>
        <v>57</v>
      </c>
      <c r="I75" s="418">
        <v>0.4</v>
      </c>
      <c r="J75" s="419"/>
      <c r="K75" s="419"/>
      <c r="L75" s="419"/>
      <c r="M75" s="420"/>
    </row>
    <row r="76" spans="1:13" ht="17.399999999999999" thickBot="1" x14ac:dyDescent="0.35">
      <c r="A76" s="234">
        <f t="shared" si="2"/>
        <v>11</v>
      </c>
      <c r="B76" s="391" t="str">
        <f t="shared" si="3"/>
        <v>زیربنا، تدریسي اسانتیاوې او معلوماتي تکنالوژي</v>
      </c>
      <c r="C76" s="391"/>
      <c r="D76" s="391"/>
      <c r="E76" s="405">
        <f t="shared" si="4"/>
        <v>0.15</v>
      </c>
      <c r="F76" s="406"/>
      <c r="G76" s="406"/>
      <c r="H76" s="235">
        <f t="shared" si="5"/>
        <v>156</v>
      </c>
      <c r="I76" s="421">
        <v>0.35</v>
      </c>
      <c r="J76" s="422"/>
      <c r="K76" s="422"/>
      <c r="L76" s="422"/>
      <c r="M76" s="423"/>
    </row>
    <row r="77" spans="1:13" ht="16.8" thickBot="1" x14ac:dyDescent="0.35">
      <c r="A77" s="141"/>
      <c r="B77" s="147"/>
      <c r="C77" s="147"/>
      <c r="D77" s="147"/>
      <c r="E77" s="147"/>
      <c r="F77" s="147"/>
      <c r="G77" s="147"/>
      <c r="H77" s="147"/>
      <c r="I77" s="159"/>
      <c r="J77" s="159"/>
      <c r="K77" s="159"/>
      <c r="L77" s="159"/>
      <c r="M77" s="159"/>
    </row>
    <row r="78" spans="1:13" ht="16.2" customHeight="1" x14ac:dyDescent="0.3">
      <c r="A78" s="414" t="s">
        <v>1032</v>
      </c>
      <c r="B78" s="366"/>
      <c r="C78" s="366"/>
      <c r="D78" s="366"/>
      <c r="E78" s="366"/>
      <c r="F78" s="366"/>
      <c r="G78" s="366"/>
      <c r="H78" s="366"/>
      <c r="I78" s="366"/>
      <c r="J78" s="366"/>
      <c r="K78" s="366"/>
      <c r="L78" s="366"/>
      <c r="M78" s="367"/>
    </row>
    <row r="79" spans="1:13" ht="54" customHeight="1" x14ac:dyDescent="0.3">
      <c r="A79" s="209" t="s">
        <v>420</v>
      </c>
      <c r="B79" s="386" t="s">
        <v>755</v>
      </c>
      <c r="C79" s="386"/>
      <c r="D79" s="386"/>
      <c r="E79" s="386" t="s">
        <v>769</v>
      </c>
      <c r="F79" s="386"/>
      <c r="G79" s="386"/>
      <c r="H79" s="210" t="s">
        <v>770</v>
      </c>
      <c r="I79" s="415" t="s">
        <v>1020</v>
      </c>
      <c r="J79" s="416"/>
      <c r="K79" s="416"/>
      <c r="L79" s="416"/>
      <c r="M79" s="417"/>
    </row>
    <row r="80" spans="1:13" ht="16.8" x14ac:dyDescent="0.3">
      <c r="A80" s="208">
        <f t="shared" ref="A80:A90" si="6">F8</f>
        <v>1</v>
      </c>
      <c r="B80" s="377" t="str">
        <f t="shared" ref="B80:B90" si="7">H8</f>
        <v>لرلید، رسالت او ستراتیژیکه پلان جوړونه</v>
      </c>
      <c r="C80" s="377"/>
      <c r="D80" s="377"/>
      <c r="E80" s="407">
        <f t="shared" ref="E80:E90" si="8">I8</f>
        <v>0.08</v>
      </c>
      <c r="F80" s="376"/>
      <c r="G80" s="376"/>
      <c r="H80" s="200">
        <f t="shared" ref="H80:H90" si="9">J8</f>
        <v>96</v>
      </c>
      <c r="I80" s="408">
        <v>0.6</v>
      </c>
      <c r="J80" s="409"/>
      <c r="K80" s="409"/>
      <c r="L80" s="409"/>
      <c r="M80" s="410"/>
    </row>
    <row r="81" spans="1:13" ht="33.6" customHeight="1" x14ac:dyDescent="0.3">
      <c r="A81" s="208">
        <f t="shared" si="6"/>
        <v>2</v>
      </c>
      <c r="B81" s="377" t="str">
        <f t="shared" si="7"/>
        <v>د ټولنې په پرمختګ او د نظام د تګلارو په تطبیق کې د پوهنتون برخه اخیستل</v>
      </c>
      <c r="C81" s="377"/>
      <c r="D81" s="377"/>
      <c r="E81" s="407">
        <f t="shared" si="8"/>
        <v>0.08</v>
      </c>
      <c r="F81" s="376"/>
      <c r="G81" s="376"/>
      <c r="H81" s="200">
        <f t="shared" si="9"/>
        <v>46</v>
      </c>
      <c r="I81" s="408">
        <v>0.6</v>
      </c>
      <c r="J81" s="409"/>
      <c r="K81" s="409"/>
      <c r="L81" s="409"/>
      <c r="M81" s="410"/>
    </row>
    <row r="82" spans="1:13" ht="16.8" x14ac:dyDescent="0.3">
      <c r="A82" s="208">
        <f t="shared" si="6"/>
        <v>3</v>
      </c>
      <c r="B82" s="377" t="str">
        <f t="shared" si="7"/>
        <v>رهبري او اداره</v>
      </c>
      <c r="C82" s="377"/>
      <c r="D82" s="377"/>
      <c r="E82" s="407">
        <f t="shared" si="8"/>
        <v>7.0000000000000007E-2</v>
      </c>
      <c r="F82" s="376"/>
      <c r="G82" s="376"/>
      <c r="H82" s="200">
        <f t="shared" si="9"/>
        <v>48</v>
      </c>
      <c r="I82" s="408">
        <v>0.6</v>
      </c>
      <c r="J82" s="409"/>
      <c r="K82" s="409"/>
      <c r="L82" s="409"/>
      <c r="M82" s="410"/>
    </row>
    <row r="83" spans="1:13" ht="16.8" customHeight="1" x14ac:dyDescent="0.3">
      <c r="A83" s="208">
        <f t="shared" si="6"/>
        <v>4</v>
      </c>
      <c r="B83" s="377" t="str">
        <f t="shared" si="7"/>
        <v>مالي سرچینې او د هغې مدیریت</v>
      </c>
      <c r="C83" s="377"/>
      <c r="D83" s="377"/>
      <c r="E83" s="407">
        <f t="shared" si="8"/>
        <v>0.08</v>
      </c>
      <c r="F83" s="376"/>
      <c r="G83" s="376"/>
      <c r="H83" s="200">
        <f t="shared" si="9"/>
        <v>47</v>
      </c>
      <c r="I83" s="408">
        <v>0.5</v>
      </c>
      <c r="J83" s="409"/>
      <c r="K83" s="409"/>
      <c r="L83" s="409"/>
      <c r="M83" s="410"/>
    </row>
    <row r="84" spans="1:13" ht="16.8" x14ac:dyDescent="0.3">
      <c r="A84" s="208">
        <f t="shared" si="6"/>
        <v>5</v>
      </c>
      <c r="B84" s="377" t="str">
        <f t="shared" si="7"/>
        <v>علمي برنامې</v>
      </c>
      <c r="C84" s="377"/>
      <c r="D84" s="377"/>
      <c r="E84" s="407">
        <f t="shared" si="8"/>
        <v>0.14000000000000001</v>
      </c>
      <c r="F84" s="376"/>
      <c r="G84" s="376"/>
      <c r="H84" s="200">
        <f t="shared" si="9"/>
        <v>105</v>
      </c>
      <c r="I84" s="408">
        <v>0.5</v>
      </c>
      <c r="J84" s="409"/>
      <c r="K84" s="409"/>
      <c r="L84" s="409"/>
      <c r="M84" s="410"/>
    </row>
    <row r="85" spans="1:13" ht="16.8" x14ac:dyDescent="0.3">
      <c r="A85" s="208">
        <f t="shared" si="6"/>
        <v>6</v>
      </c>
      <c r="B85" s="377" t="str">
        <f t="shared" si="7"/>
        <v>څېړنه</v>
      </c>
      <c r="C85" s="377"/>
      <c r="D85" s="377"/>
      <c r="E85" s="407">
        <f t="shared" si="8"/>
        <v>0.1</v>
      </c>
      <c r="F85" s="376"/>
      <c r="G85" s="376"/>
      <c r="H85" s="200">
        <f t="shared" si="9"/>
        <v>96</v>
      </c>
      <c r="I85" s="408">
        <v>0.5</v>
      </c>
      <c r="J85" s="409"/>
      <c r="K85" s="409"/>
      <c r="L85" s="409"/>
      <c r="M85" s="410"/>
    </row>
    <row r="86" spans="1:13" ht="16.8" x14ac:dyDescent="0.3">
      <c r="A86" s="208">
        <f t="shared" si="6"/>
        <v>7</v>
      </c>
      <c r="B86" s="377" t="str">
        <f t="shared" si="7"/>
        <v>استادان او کارکوونکي</v>
      </c>
      <c r="C86" s="377"/>
      <c r="D86" s="377"/>
      <c r="E86" s="407">
        <f t="shared" si="8"/>
        <v>0.09</v>
      </c>
      <c r="F86" s="376"/>
      <c r="G86" s="376"/>
      <c r="H86" s="200">
        <f t="shared" si="9"/>
        <v>90</v>
      </c>
      <c r="I86" s="408">
        <v>0.6</v>
      </c>
      <c r="J86" s="409"/>
      <c r="K86" s="409"/>
      <c r="L86" s="409"/>
      <c r="M86" s="410"/>
    </row>
    <row r="87" spans="1:13" ht="16.8" x14ac:dyDescent="0.3">
      <c r="A87" s="208">
        <f t="shared" si="6"/>
        <v>8</v>
      </c>
      <c r="B87" s="377" t="str">
        <f t="shared" si="7"/>
        <v>د محصل تجربې</v>
      </c>
      <c r="C87" s="377"/>
      <c r="D87" s="377"/>
      <c r="E87" s="407">
        <f t="shared" si="8"/>
        <v>0.08</v>
      </c>
      <c r="F87" s="376"/>
      <c r="G87" s="376"/>
      <c r="H87" s="200">
        <f t="shared" si="9"/>
        <v>91</v>
      </c>
      <c r="I87" s="408">
        <v>0.5</v>
      </c>
      <c r="J87" s="409"/>
      <c r="K87" s="409"/>
      <c r="L87" s="409"/>
      <c r="M87" s="410"/>
    </row>
    <row r="88" spans="1:13" ht="16.8" x14ac:dyDescent="0.3">
      <c r="A88" s="208">
        <f t="shared" si="6"/>
        <v>9</v>
      </c>
      <c r="B88" s="377" t="str">
        <f t="shared" si="7"/>
        <v>د کیفیت ښه والی او لوړول</v>
      </c>
      <c r="C88" s="377"/>
      <c r="D88" s="377"/>
      <c r="E88" s="407">
        <f t="shared" si="8"/>
        <v>0.04</v>
      </c>
      <c r="F88" s="376"/>
      <c r="G88" s="376"/>
      <c r="H88" s="200">
        <f t="shared" si="9"/>
        <v>42</v>
      </c>
      <c r="I88" s="408">
        <v>0.6</v>
      </c>
      <c r="J88" s="409"/>
      <c r="K88" s="409"/>
      <c r="L88" s="409"/>
      <c r="M88" s="410"/>
    </row>
    <row r="89" spans="1:13" ht="16.8" x14ac:dyDescent="0.3">
      <c r="A89" s="208">
        <f t="shared" si="6"/>
        <v>10</v>
      </c>
      <c r="B89" s="377" t="str">
        <f t="shared" si="7"/>
        <v>کتابتون او معلوماتي سرچېنې</v>
      </c>
      <c r="C89" s="377"/>
      <c r="D89" s="377"/>
      <c r="E89" s="407">
        <f t="shared" si="8"/>
        <v>0.09</v>
      </c>
      <c r="F89" s="376"/>
      <c r="G89" s="376"/>
      <c r="H89" s="200">
        <f t="shared" si="9"/>
        <v>57</v>
      </c>
      <c r="I89" s="408">
        <v>0.5</v>
      </c>
      <c r="J89" s="409"/>
      <c r="K89" s="409"/>
      <c r="L89" s="409"/>
      <c r="M89" s="410"/>
    </row>
    <row r="90" spans="1:13" ht="17.399999999999999" thickBot="1" x14ac:dyDescent="0.35">
      <c r="A90" s="234">
        <f t="shared" si="6"/>
        <v>11</v>
      </c>
      <c r="B90" s="391" t="str">
        <f t="shared" si="7"/>
        <v>زیربنا، تدریسي اسانتیاوې او معلوماتي تکنالوژي</v>
      </c>
      <c r="C90" s="391"/>
      <c r="D90" s="391"/>
      <c r="E90" s="405">
        <f t="shared" si="8"/>
        <v>0.15</v>
      </c>
      <c r="F90" s="406"/>
      <c r="G90" s="406"/>
      <c r="H90" s="235">
        <f t="shared" si="9"/>
        <v>156</v>
      </c>
      <c r="I90" s="411">
        <v>0.5</v>
      </c>
      <c r="J90" s="412"/>
      <c r="K90" s="412"/>
      <c r="L90" s="412"/>
      <c r="M90" s="413"/>
    </row>
    <row r="91" spans="1:13" ht="16.8" thickBot="1" x14ac:dyDescent="0.35">
      <c r="A91" s="141"/>
      <c r="B91" s="147"/>
      <c r="C91" s="147"/>
      <c r="D91" s="147"/>
      <c r="E91" s="147"/>
      <c r="F91" s="147"/>
      <c r="G91" s="147"/>
      <c r="H91" s="147"/>
      <c r="I91" s="159"/>
      <c r="J91" s="159"/>
      <c r="K91" s="159"/>
      <c r="L91" s="159"/>
      <c r="M91" s="159"/>
    </row>
    <row r="92" spans="1:13" ht="16.2" customHeight="1" x14ac:dyDescent="0.3">
      <c r="A92" s="414" t="s">
        <v>1033</v>
      </c>
      <c r="B92" s="366"/>
      <c r="C92" s="366"/>
      <c r="D92" s="366"/>
      <c r="E92" s="366"/>
      <c r="F92" s="366"/>
      <c r="G92" s="366"/>
      <c r="H92" s="366"/>
      <c r="I92" s="366"/>
      <c r="J92" s="366"/>
      <c r="K92" s="366"/>
      <c r="L92" s="366"/>
      <c r="M92" s="367"/>
    </row>
    <row r="93" spans="1:13" ht="47.4" customHeight="1" x14ac:dyDescent="0.3">
      <c r="A93" s="209" t="s">
        <v>420</v>
      </c>
      <c r="B93" s="386" t="s">
        <v>755</v>
      </c>
      <c r="C93" s="386"/>
      <c r="D93" s="386"/>
      <c r="E93" s="386" t="s">
        <v>769</v>
      </c>
      <c r="F93" s="386"/>
      <c r="G93" s="386"/>
      <c r="H93" s="210" t="s">
        <v>770</v>
      </c>
      <c r="I93" s="415" t="s">
        <v>771</v>
      </c>
      <c r="J93" s="416"/>
      <c r="K93" s="416"/>
      <c r="L93" s="416"/>
      <c r="M93" s="417"/>
    </row>
    <row r="94" spans="1:13" ht="16.8" x14ac:dyDescent="0.3">
      <c r="A94" s="208">
        <f t="shared" ref="A94:A104" si="10">F8</f>
        <v>1</v>
      </c>
      <c r="B94" s="377" t="str">
        <f t="shared" ref="B94:B104" si="11">H8</f>
        <v>لرلید، رسالت او ستراتیژیکه پلان جوړونه</v>
      </c>
      <c r="C94" s="377"/>
      <c r="D94" s="377"/>
      <c r="E94" s="407">
        <f t="shared" ref="E94:E104" si="12">I8</f>
        <v>0.08</v>
      </c>
      <c r="F94" s="376"/>
      <c r="G94" s="376"/>
      <c r="H94" s="200">
        <f t="shared" ref="H94:H104" si="13">J8</f>
        <v>96</v>
      </c>
      <c r="I94" s="408">
        <v>0.8</v>
      </c>
      <c r="J94" s="409"/>
      <c r="K94" s="409"/>
      <c r="L94" s="409"/>
      <c r="M94" s="410"/>
    </row>
    <row r="95" spans="1:13" ht="33.6" customHeight="1" x14ac:dyDescent="0.3">
      <c r="A95" s="208">
        <f t="shared" si="10"/>
        <v>2</v>
      </c>
      <c r="B95" s="377" t="str">
        <f t="shared" si="11"/>
        <v>د ټولنې په پرمختګ او د نظام د تګلارو په تطبیق کې د پوهنتون برخه اخیستل</v>
      </c>
      <c r="C95" s="377"/>
      <c r="D95" s="377"/>
      <c r="E95" s="407">
        <f t="shared" si="12"/>
        <v>0.08</v>
      </c>
      <c r="F95" s="376"/>
      <c r="G95" s="376"/>
      <c r="H95" s="200">
        <f t="shared" si="13"/>
        <v>46</v>
      </c>
      <c r="I95" s="408">
        <v>0.8</v>
      </c>
      <c r="J95" s="409"/>
      <c r="K95" s="409"/>
      <c r="L95" s="409"/>
      <c r="M95" s="410"/>
    </row>
    <row r="96" spans="1:13" ht="16.8" x14ac:dyDescent="0.3">
      <c r="A96" s="208">
        <f t="shared" si="10"/>
        <v>3</v>
      </c>
      <c r="B96" s="377" t="str">
        <f t="shared" si="11"/>
        <v>رهبري او اداره</v>
      </c>
      <c r="C96" s="377"/>
      <c r="D96" s="377"/>
      <c r="E96" s="407">
        <f t="shared" si="12"/>
        <v>7.0000000000000007E-2</v>
      </c>
      <c r="F96" s="376"/>
      <c r="G96" s="376"/>
      <c r="H96" s="200">
        <f t="shared" si="13"/>
        <v>48</v>
      </c>
      <c r="I96" s="408">
        <v>0.8</v>
      </c>
      <c r="J96" s="409"/>
      <c r="K96" s="409"/>
      <c r="L96" s="409"/>
      <c r="M96" s="410"/>
    </row>
    <row r="97" spans="1:13" ht="16.8" x14ac:dyDescent="0.3">
      <c r="A97" s="208">
        <f t="shared" si="10"/>
        <v>4</v>
      </c>
      <c r="B97" s="377" t="str">
        <f t="shared" si="11"/>
        <v>مالي سرچینې او د هغې مدیریت</v>
      </c>
      <c r="C97" s="377"/>
      <c r="D97" s="377"/>
      <c r="E97" s="407">
        <f t="shared" si="12"/>
        <v>0.08</v>
      </c>
      <c r="F97" s="376"/>
      <c r="G97" s="376"/>
      <c r="H97" s="200">
        <f t="shared" si="13"/>
        <v>47</v>
      </c>
      <c r="I97" s="408">
        <v>0.7</v>
      </c>
      <c r="J97" s="409"/>
      <c r="K97" s="409"/>
      <c r="L97" s="409"/>
      <c r="M97" s="410"/>
    </row>
    <row r="98" spans="1:13" ht="16.8" x14ac:dyDescent="0.3">
      <c r="A98" s="208">
        <f t="shared" si="10"/>
        <v>5</v>
      </c>
      <c r="B98" s="377" t="str">
        <f t="shared" si="11"/>
        <v>علمي برنامې</v>
      </c>
      <c r="C98" s="377"/>
      <c r="D98" s="377"/>
      <c r="E98" s="407">
        <f t="shared" si="12"/>
        <v>0.14000000000000001</v>
      </c>
      <c r="F98" s="376"/>
      <c r="G98" s="376"/>
      <c r="H98" s="200">
        <f t="shared" si="13"/>
        <v>105</v>
      </c>
      <c r="I98" s="408">
        <v>0.8</v>
      </c>
      <c r="J98" s="409"/>
      <c r="K98" s="409"/>
      <c r="L98" s="409"/>
      <c r="M98" s="410"/>
    </row>
    <row r="99" spans="1:13" ht="16.8" x14ac:dyDescent="0.3">
      <c r="A99" s="208">
        <f t="shared" si="10"/>
        <v>6</v>
      </c>
      <c r="B99" s="377" t="str">
        <f t="shared" si="11"/>
        <v>څېړنه</v>
      </c>
      <c r="C99" s="377"/>
      <c r="D99" s="377"/>
      <c r="E99" s="407">
        <f t="shared" si="12"/>
        <v>0.1</v>
      </c>
      <c r="F99" s="376"/>
      <c r="G99" s="376"/>
      <c r="H99" s="200">
        <f t="shared" si="13"/>
        <v>96</v>
      </c>
      <c r="I99" s="408">
        <v>0.7</v>
      </c>
      <c r="J99" s="409"/>
      <c r="K99" s="409"/>
      <c r="L99" s="409"/>
      <c r="M99" s="410"/>
    </row>
    <row r="100" spans="1:13" ht="16.8" x14ac:dyDescent="0.3">
      <c r="A100" s="208">
        <f t="shared" si="10"/>
        <v>7</v>
      </c>
      <c r="B100" s="377" t="str">
        <f t="shared" si="11"/>
        <v>استادان او کارکوونکي</v>
      </c>
      <c r="C100" s="377"/>
      <c r="D100" s="377"/>
      <c r="E100" s="407">
        <f t="shared" si="12"/>
        <v>0.09</v>
      </c>
      <c r="F100" s="376"/>
      <c r="G100" s="376"/>
      <c r="H100" s="200">
        <f t="shared" si="13"/>
        <v>90</v>
      </c>
      <c r="I100" s="408">
        <v>0.8</v>
      </c>
      <c r="J100" s="409"/>
      <c r="K100" s="409"/>
      <c r="L100" s="409"/>
      <c r="M100" s="410"/>
    </row>
    <row r="101" spans="1:13" ht="16.8" x14ac:dyDescent="0.3">
      <c r="A101" s="208">
        <f t="shared" si="10"/>
        <v>8</v>
      </c>
      <c r="B101" s="377" t="str">
        <f t="shared" si="11"/>
        <v>د محصل تجربې</v>
      </c>
      <c r="C101" s="377"/>
      <c r="D101" s="377"/>
      <c r="E101" s="407">
        <f t="shared" si="12"/>
        <v>0.08</v>
      </c>
      <c r="F101" s="376"/>
      <c r="G101" s="376"/>
      <c r="H101" s="200">
        <f t="shared" si="13"/>
        <v>91</v>
      </c>
      <c r="I101" s="408">
        <v>0.8</v>
      </c>
      <c r="J101" s="409"/>
      <c r="K101" s="409"/>
      <c r="L101" s="409"/>
      <c r="M101" s="410"/>
    </row>
    <row r="102" spans="1:13" ht="16.8" x14ac:dyDescent="0.3">
      <c r="A102" s="208">
        <f t="shared" si="10"/>
        <v>9</v>
      </c>
      <c r="B102" s="377" t="str">
        <f t="shared" si="11"/>
        <v>د کیفیت ښه والی او لوړول</v>
      </c>
      <c r="C102" s="377"/>
      <c r="D102" s="377"/>
      <c r="E102" s="407">
        <f t="shared" si="12"/>
        <v>0.04</v>
      </c>
      <c r="F102" s="376"/>
      <c r="G102" s="376"/>
      <c r="H102" s="200">
        <f t="shared" si="13"/>
        <v>42</v>
      </c>
      <c r="I102" s="408">
        <v>0.9</v>
      </c>
      <c r="J102" s="409"/>
      <c r="K102" s="409"/>
      <c r="L102" s="409"/>
      <c r="M102" s="410"/>
    </row>
    <row r="103" spans="1:13" ht="16.8" x14ac:dyDescent="0.3">
      <c r="A103" s="208">
        <f t="shared" si="10"/>
        <v>10</v>
      </c>
      <c r="B103" s="377" t="str">
        <f t="shared" si="11"/>
        <v>کتابتون او معلوماتي سرچېنې</v>
      </c>
      <c r="C103" s="377"/>
      <c r="D103" s="377"/>
      <c r="E103" s="407">
        <f t="shared" si="12"/>
        <v>0.09</v>
      </c>
      <c r="F103" s="376"/>
      <c r="G103" s="376"/>
      <c r="H103" s="200">
        <f t="shared" si="13"/>
        <v>57</v>
      </c>
      <c r="I103" s="408">
        <v>0.8</v>
      </c>
      <c r="J103" s="409"/>
      <c r="K103" s="409"/>
      <c r="L103" s="409"/>
      <c r="M103" s="410"/>
    </row>
    <row r="104" spans="1:13" ht="17.399999999999999" thickBot="1" x14ac:dyDescent="0.35">
      <c r="A104" s="234">
        <f t="shared" si="10"/>
        <v>11</v>
      </c>
      <c r="B104" s="391" t="str">
        <f t="shared" si="11"/>
        <v>زیربنا، تدریسي اسانتیاوې او معلوماتي تکنالوژي</v>
      </c>
      <c r="C104" s="391"/>
      <c r="D104" s="391"/>
      <c r="E104" s="405">
        <f t="shared" si="12"/>
        <v>0.15</v>
      </c>
      <c r="F104" s="406"/>
      <c r="G104" s="406"/>
      <c r="H104" s="235">
        <f t="shared" si="13"/>
        <v>156</v>
      </c>
      <c r="I104" s="411">
        <v>0.8</v>
      </c>
      <c r="J104" s="412"/>
      <c r="K104" s="412"/>
      <c r="L104" s="412"/>
      <c r="M104" s="413"/>
    </row>
    <row r="105" spans="1:13" ht="17.399999999999999" x14ac:dyDescent="0.55000000000000004">
      <c r="A105" s="152"/>
      <c r="B105" s="152"/>
      <c r="C105" s="152"/>
      <c r="D105" s="152"/>
      <c r="E105" s="247"/>
      <c r="F105" s="142"/>
      <c r="G105" s="142"/>
      <c r="H105" s="147"/>
      <c r="I105" s="147"/>
      <c r="J105" s="136"/>
      <c r="K105" s="136"/>
      <c r="L105" s="136"/>
      <c r="M105" s="137"/>
    </row>
    <row r="106" spans="1:13" ht="18" thickBot="1" x14ac:dyDescent="0.6">
      <c r="A106" s="187">
        <v>6</v>
      </c>
      <c r="B106" s="188" t="s">
        <v>426</v>
      </c>
      <c r="C106" s="188"/>
      <c r="D106" s="188"/>
      <c r="E106" s="188"/>
      <c r="F106" s="188"/>
      <c r="G106" s="188"/>
      <c r="H106" s="189"/>
      <c r="I106" s="189"/>
      <c r="J106" s="189"/>
      <c r="K106" s="189"/>
      <c r="L106" s="189"/>
      <c r="M106" s="185"/>
    </row>
    <row r="107" spans="1:13" ht="16.2" x14ac:dyDescent="0.3">
      <c r="A107" s="190" t="s">
        <v>350</v>
      </c>
      <c r="B107" s="226" t="s">
        <v>427</v>
      </c>
      <c r="C107" s="403" t="s">
        <v>428</v>
      </c>
      <c r="D107" s="403"/>
      <c r="E107" s="403"/>
      <c r="F107" s="403"/>
      <c r="G107" s="403" t="s">
        <v>352</v>
      </c>
      <c r="H107" s="403"/>
      <c r="I107" s="403"/>
      <c r="J107" s="403"/>
      <c r="K107" s="403"/>
      <c r="L107" s="403"/>
      <c r="M107" s="404"/>
    </row>
    <row r="108" spans="1:13" ht="16.8" x14ac:dyDescent="0.3">
      <c r="A108" s="191">
        <v>1</v>
      </c>
      <c r="B108" s="204" t="s">
        <v>353</v>
      </c>
      <c r="C108" s="400" t="s">
        <v>354</v>
      </c>
      <c r="D108" s="400"/>
      <c r="E108" s="400"/>
      <c r="F108" s="400"/>
      <c r="G108" s="401" t="s">
        <v>355</v>
      </c>
      <c r="H108" s="401"/>
      <c r="I108" s="401"/>
      <c r="J108" s="401"/>
      <c r="K108" s="401"/>
      <c r="L108" s="401"/>
      <c r="M108" s="402"/>
    </row>
    <row r="109" spans="1:13" ht="16.8" x14ac:dyDescent="0.3">
      <c r="A109" s="191">
        <v>2</v>
      </c>
      <c r="B109" s="204" t="s">
        <v>582</v>
      </c>
      <c r="C109" s="400" t="s">
        <v>356</v>
      </c>
      <c r="D109" s="400"/>
      <c r="E109" s="400"/>
      <c r="F109" s="400"/>
      <c r="G109" s="401" t="s">
        <v>1013</v>
      </c>
      <c r="H109" s="401"/>
      <c r="I109" s="401"/>
      <c r="J109" s="401"/>
      <c r="K109" s="401"/>
      <c r="L109" s="401"/>
      <c r="M109" s="402"/>
    </row>
    <row r="110" spans="1:13" ht="16.8" x14ac:dyDescent="0.3">
      <c r="A110" s="191">
        <v>3</v>
      </c>
      <c r="B110" s="204" t="s">
        <v>583</v>
      </c>
      <c r="C110" s="400" t="s">
        <v>357</v>
      </c>
      <c r="D110" s="400"/>
      <c r="E110" s="400"/>
      <c r="F110" s="400"/>
      <c r="G110" s="401" t="s">
        <v>358</v>
      </c>
      <c r="H110" s="401"/>
      <c r="I110" s="401"/>
      <c r="J110" s="401"/>
      <c r="K110" s="401"/>
      <c r="L110" s="401"/>
      <c r="M110" s="402"/>
    </row>
    <row r="111" spans="1:13" ht="16.8" x14ac:dyDescent="0.3">
      <c r="A111" s="191">
        <v>4</v>
      </c>
      <c r="B111" s="204" t="s">
        <v>642</v>
      </c>
      <c r="C111" s="400" t="s">
        <v>359</v>
      </c>
      <c r="D111" s="400"/>
      <c r="E111" s="400"/>
      <c r="F111" s="400"/>
      <c r="G111" s="401" t="s">
        <v>360</v>
      </c>
      <c r="H111" s="401"/>
      <c r="I111" s="401"/>
      <c r="J111" s="401"/>
      <c r="K111" s="401"/>
      <c r="L111" s="401"/>
      <c r="M111" s="402"/>
    </row>
    <row r="112" spans="1:13" ht="16.8" x14ac:dyDescent="0.3">
      <c r="A112" s="191">
        <v>5</v>
      </c>
      <c r="B112" s="204" t="s">
        <v>361</v>
      </c>
      <c r="C112" s="400" t="s">
        <v>362</v>
      </c>
      <c r="D112" s="400"/>
      <c r="E112" s="400"/>
      <c r="F112" s="400"/>
      <c r="G112" s="401" t="s">
        <v>361</v>
      </c>
      <c r="H112" s="401"/>
      <c r="I112" s="401"/>
      <c r="J112" s="401"/>
      <c r="K112" s="401"/>
      <c r="L112" s="401"/>
      <c r="M112" s="402"/>
    </row>
    <row r="113" spans="1:13" ht="16.8" x14ac:dyDescent="0.3">
      <c r="A113" s="191">
        <v>6</v>
      </c>
      <c r="B113" s="204" t="s">
        <v>363</v>
      </c>
      <c r="C113" s="400" t="s">
        <v>364</v>
      </c>
      <c r="D113" s="400"/>
      <c r="E113" s="400"/>
      <c r="F113" s="400"/>
      <c r="G113" s="401" t="s">
        <v>365</v>
      </c>
      <c r="H113" s="401"/>
      <c r="I113" s="401"/>
      <c r="J113" s="401"/>
      <c r="K113" s="401"/>
      <c r="L113" s="401"/>
      <c r="M113" s="402"/>
    </row>
    <row r="114" spans="1:13" ht="16.8" x14ac:dyDescent="0.3">
      <c r="A114" s="191">
        <v>7</v>
      </c>
      <c r="B114" s="204" t="s">
        <v>580</v>
      </c>
      <c r="C114" s="400" t="s">
        <v>366</v>
      </c>
      <c r="D114" s="400"/>
      <c r="E114" s="400"/>
      <c r="F114" s="400"/>
      <c r="G114" s="401" t="s">
        <v>367</v>
      </c>
      <c r="H114" s="401"/>
      <c r="I114" s="401"/>
      <c r="J114" s="401"/>
      <c r="K114" s="401"/>
      <c r="L114" s="401"/>
      <c r="M114" s="402"/>
    </row>
    <row r="115" spans="1:13" ht="16.8" x14ac:dyDescent="0.3">
      <c r="A115" s="191">
        <v>8</v>
      </c>
      <c r="B115" s="204" t="s">
        <v>584</v>
      </c>
      <c r="C115" s="400" t="s">
        <v>368</v>
      </c>
      <c r="D115" s="400"/>
      <c r="E115" s="400"/>
      <c r="F115" s="400"/>
      <c r="G115" s="401" t="s">
        <v>368</v>
      </c>
      <c r="H115" s="401"/>
      <c r="I115" s="401"/>
      <c r="J115" s="401"/>
      <c r="K115" s="401"/>
      <c r="L115" s="401"/>
      <c r="M115" s="402"/>
    </row>
    <row r="116" spans="1:13" ht="16.8" x14ac:dyDescent="0.3">
      <c r="A116" s="191">
        <v>9</v>
      </c>
      <c r="B116" s="204" t="s">
        <v>585</v>
      </c>
      <c r="C116" s="400" t="s">
        <v>369</v>
      </c>
      <c r="D116" s="400"/>
      <c r="E116" s="400"/>
      <c r="F116" s="400"/>
      <c r="G116" s="401" t="s">
        <v>370</v>
      </c>
      <c r="H116" s="401"/>
      <c r="I116" s="401"/>
      <c r="J116" s="401"/>
      <c r="K116" s="401"/>
      <c r="L116" s="401"/>
      <c r="M116" s="402"/>
    </row>
    <row r="117" spans="1:13" ht="16.8" x14ac:dyDescent="0.3">
      <c r="A117" s="191">
        <v>10</v>
      </c>
      <c r="B117" s="204" t="s">
        <v>586</v>
      </c>
      <c r="C117" s="400" t="s">
        <v>371</v>
      </c>
      <c r="D117" s="400"/>
      <c r="E117" s="400"/>
      <c r="F117" s="400"/>
      <c r="G117" s="401" t="s">
        <v>372</v>
      </c>
      <c r="H117" s="401"/>
      <c r="I117" s="401"/>
      <c r="J117" s="401"/>
      <c r="K117" s="401"/>
      <c r="L117" s="401"/>
      <c r="M117" s="402"/>
    </row>
    <row r="118" spans="1:13" ht="16.8" x14ac:dyDescent="0.3">
      <c r="A118" s="191">
        <v>11</v>
      </c>
      <c r="B118" s="204" t="s">
        <v>373</v>
      </c>
      <c r="C118" s="400" t="s">
        <v>374</v>
      </c>
      <c r="D118" s="400"/>
      <c r="E118" s="400"/>
      <c r="F118" s="400"/>
      <c r="G118" s="401" t="s">
        <v>375</v>
      </c>
      <c r="H118" s="401"/>
      <c r="I118" s="401"/>
      <c r="J118" s="401"/>
      <c r="K118" s="401"/>
      <c r="L118" s="401"/>
      <c r="M118" s="402"/>
    </row>
    <row r="119" spans="1:13" ht="16.8" x14ac:dyDescent="0.3">
      <c r="A119" s="191">
        <v>12</v>
      </c>
      <c r="B119" s="204" t="s">
        <v>376</v>
      </c>
      <c r="C119" s="400" t="s">
        <v>377</v>
      </c>
      <c r="D119" s="400"/>
      <c r="E119" s="400"/>
      <c r="F119" s="400"/>
      <c r="G119" s="401" t="s">
        <v>378</v>
      </c>
      <c r="H119" s="401"/>
      <c r="I119" s="401"/>
      <c r="J119" s="401"/>
      <c r="K119" s="401"/>
      <c r="L119" s="401"/>
      <c r="M119" s="402"/>
    </row>
    <row r="120" spans="1:13" ht="16.8" x14ac:dyDescent="0.3">
      <c r="A120" s="191">
        <v>13</v>
      </c>
      <c r="B120" s="204" t="s">
        <v>589</v>
      </c>
      <c r="C120" s="400" t="s">
        <v>379</v>
      </c>
      <c r="D120" s="400"/>
      <c r="E120" s="400"/>
      <c r="F120" s="400"/>
      <c r="G120" s="401" t="s">
        <v>380</v>
      </c>
      <c r="H120" s="401"/>
      <c r="I120" s="401"/>
      <c r="J120" s="401"/>
      <c r="K120" s="401"/>
      <c r="L120" s="401"/>
      <c r="M120" s="402"/>
    </row>
    <row r="121" spans="1:13" ht="16.8" x14ac:dyDescent="0.3">
      <c r="A121" s="191">
        <v>14</v>
      </c>
      <c r="B121" s="204" t="s">
        <v>381</v>
      </c>
      <c r="C121" s="400" t="s">
        <v>1002</v>
      </c>
      <c r="D121" s="400"/>
      <c r="E121" s="400"/>
      <c r="F121" s="400"/>
      <c r="G121" s="401" t="s">
        <v>382</v>
      </c>
      <c r="H121" s="401"/>
      <c r="I121" s="401"/>
      <c r="J121" s="401"/>
      <c r="K121" s="401"/>
      <c r="L121" s="401"/>
      <c r="M121" s="402"/>
    </row>
    <row r="122" spans="1:13" ht="33.6" x14ac:dyDescent="0.3">
      <c r="A122" s="191">
        <v>15</v>
      </c>
      <c r="B122" s="204" t="s">
        <v>383</v>
      </c>
      <c r="C122" s="400" t="s">
        <v>384</v>
      </c>
      <c r="D122" s="400"/>
      <c r="E122" s="400"/>
      <c r="F122" s="400"/>
      <c r="G122" s="401" t="s">
        <v>361</v>
      </c>
      <c r="H122" s="401"/>
      <c r="I122" s="401"/>
      <c r="J122" s="401"/>
      <c r="K122" s="401"/>
      <c r="L122" s="401"/>
      <c r="M122" s="402"/>
    </row>
    <row r="123" spans="1:13" ht="16.8" x14ac:dyDescent="0.3">
      <c r="A123" s="191">
        <v>16</v>
      </c>
      <c r="B123" s="204" t="s">
        <v>385</v>
      </c>
      <c r="C123" s="400" t="s">
        <v>386</v>
      </c>
      <c r="D123" s="400"/>
      <c r="E123" s="400"/>
      <c r="F123" s="400"/>
      <c r="G123" s="401" t="s">
        <v>387</v>
      </c>
      <c r="H123" s="401"/>
      <c r="I123" s="401"/>
      <c r="J123" s="401"/>
      <c r="K123" s="401"/>
      <c r="L123" s="401"/>
      <c r="M123" s="402"/>
    </row>
    <row r="124" spans="1:13" ht="16.8" x14ac:dyDescent="0.3">
      <c r="A124" s="191">
        <v>17</v>
      </c>
      <c r="B124" s="204" t="s">
        <v>1027</v>
      </c>
      <c r="C124" s="400" t="s">
        <v>388</v>
      </c>
      <c r="D124" s="400"/>
      <c r="E124" s="400"/>
      <c r="F124" s="400"/>
      <c r="G124" s="401" t="s">
        <v>389</v>
      </c>
      <c r="H124" s="401"/>
      <c r="I124" s="401"/>
      <c r="J124" s="401"/>
      <c r="K124" s="401"/>
      <c r="L124" s="401"/>
      <c r="M124" s="402"/>
    </row>
    <row r="125" spans="1:13" ht="16.8" x14ac:dyDescent="0.3">
      <c r="A125" s="191">
        <v>18</v>
      </c>
      <c r="B125" s="204" t="s">
        <v>591</v>
      </c>
      <c r="C125" s="400" t="s">
        <v>390</v>
      </c>
      <c r="D125" s="400"/>
      <c r="E125" s="400"/>
      <c r="F125" s="400"/>
      <c r="G125" s="401" t="s">
        <v>391</v>
      </c>
      <c r="H125" s="401"/>
      <c r="I125" s="401"/>
      <c r="J125" s="401"/>
      <c r="K125" s="401"/>
      <c r="L125" s="401"/>
      <c r="M125" s="402"/>
    </row>
    <row r="126" spans="1:13" ht="16.8" x14ac:dyDescent="0.3">
      <c r="A126" s="191">
        <v>19</v>
      </c>
      <c r="B126" s="204" t="s">
        <v>392</v>
      </c>
      <c r="C126" s="400" t="s">
        <v>393</v>
      </c>
      <c r="D126" s="400"/>
      <c r="E126" s="400"/>
      <c r="F126" s="400"/>
      <c r="G126" s="401" t="s">
        <v>394</v>
      </c>
      <c r="H126" s="401"/>
      <c r="I126" s="401"/>
      <c r="J126" s="401"/>
      <c r="K126" s="401"/>
      <c r="L126" s="401"/>
      <c r="M126" s="402"/>
    </row>
    <row r="127" spans="1:13" ht="16.8" x14ac:dyDescent="0.3">
      <c r="A127" s="191">
        <v>20</v>
      </c>
      <c r="B127" s="204" t="s">
        <v>395</v>
      </c>
      <c r="C127" s="400" t="s">
        <v>396</v>
      </c>
      <c r="D127" s="400"/>
      <c r="E127" s="400"/>
      <c r="F127" s="400"/>
      <c r="G127" s="401" t="s">
        <v>397</v>
      </c>
      <c r="H127" s="401"/>
      <c r="I127" s="401"/>
      <c r="J127" s="401"/>
      <c r="K127" s="401"/>
      <c r="L127" s="401"/>
      <c r="M127" s="402"/>
    </row>
    <row r="128" spans="1:13" ht="16.8" x14ac:dyDescent="0.3">
      <c r="A128" s="191">
        <v>21</v>
      </c>
      <c r="B128" s="204" t="s">
        <v>398</v>
      </c>
      <c r="C128" s="400" t="s">
        <v>575</v>
      </c>
      <c r="D128" s="400"/>
      <c r="E128" s="400"/>
      <c r="F128" s="400"/>
      <c r="G128" s="401" t="s">
        <v>576</v>
      </c>
      <c r="H128" s="401"/>
      <c r="I128" s="401"/>
      <c r="J128" s="401"/>
      <c r="K128" s="401"/>
      <c r="L128" s="401"/>
      <c r="M128" s="402"/>
    </row>
    <row r="129" spans="1:13" ht="16.8" x14ac:dyDescent="0.3">
      <c r="A129" s="191">
        <v>22</v>
      </c>
      <c r="B129" s="204" t="s">
        <v>399</v>
      </c>
      <c r="C129" s="400" t="s">
        <v>400</v>
      </c>
      <c r="D129" s="400"/>
      <c r="E129" s="400"/>
      <c r="F129" s="400"/>
      <c r="G129" s="401" t="s">
        <v>360</v>
      </c>
      <c r="H129" s="401"/>
      <c r="I129" s="401"/>
      <c r="J129" s="401"/>
      <c r="K129" s="401"/>
      <c r="L129" s="401"/>
      <c r="M129" s="402"/>
    </row>
    <row r="130" spans="1:13" ht="16.8" x14ac:dyDescent="0.3">
      <c r="A130" s="191">
        <v>23</v>
      </c>
      <c r="B130" s="204" t="s">
        <v>401</v>
      </c>
      <c r="C130" s="400" t="s">
        <v>402</v>
      </c>
      <c r="D130" s="400"/>
      <c r="E130" s="400"/>
      <c r="F130" s="400"/>
      <c r="G130" s="401" t="s">
        <v>402</v>
      </c>
      <c r="H130" s="401"/>
      <c r="I130" s="401"/>
      <c r="J130" s="401"/>
      <c r="K130" s="401"/>
      <c r="L130" s="401"/>
      <c r="M130" s="402"/>
    </row>
    <row r="131" spans="1:13" ht="17.399999999999999" thickBot="1" x14ac:dyDescent="0.35">
      <c r="A131" s="192">
        <v>24</v>
      </c>
      <c r="B131" s="206" t="s">
        <v>403</v>
      </c>
      <c r="C131" s="395" t="s">
        <v>404</v>
      </c>
      <c r="D131" s="395"/>
      <c r="E131" s="395"/>
      <c r="F131" s="395"/>
      <c r="G131" s="396" t="s">
        <v>405</v>
      </c>
      <c r="H131" s="396"/>
      <c r="I131" s="396"/>
      <c r="J131" s="396"/>
      <c r="K131" s="396"/>
      <c r="L131" s="396"/>
      <c r="M131" s="397"/>
    </row>
    <row r="132" spans="1:13" ht="17.399999999999999" x14ac:dyDescent="0.55000000000000004">
      <c r="A132" s="147"/>
      <c r="B132" s="147"/>
      <c r="C132" s="147"/>
      <c r="D132" s="147"/>
      <c r="E132" s="147"/>
      <c r="F132" s="147"/>
      <c r="G132" s="147"/>
      <c r="H132" s="147"/>
      <c r="I132" s="147"/>
      <c r="J132" s="136"/>
      <c r="K132" s="136"/>
      <c r="L132" s="136"/>
      <c r="M132" s="137"/>
    </row>
    <row r="133" spans="1:13" ht="16.2" customHeight="1" thickBot="1" x14ac:dyDescent="0.6">
      <c r="A133" s="94">
        <v>7</v>
      </c>
      <c r="B133" s="97" t="s">
        <v>429</v>
      </c>
      <c r="C133" s="97"/>
      <c r="D133" s="97"/>
      <c r="E133" s="156"/>
      <c r="F133" s="156"/>
      <c r="G133" s="156"/>
      <c r="H133" s="156"/>
      <c r="I133" s="156"/>
      <c r="J133" s="156"/>
      <c r="K133" s="156"/>
      <c r="L133" s="156"/>
      <c r="M133" s="137"/>
    </row>
    <row r="134" spans="1:13" ht="16.8" x14ac:dyDescent="0.3">
      <c r="A134" s="398" t="s">
        <v>430</v>
      </c>
      <c r="B134" s="399"/>
      <c r="C134" s="378"/>
      <c r="D134" s="378"/>
      <c r="E134" s="378"/>
      <c r="F134" s="378"/>
      <c r="G134" s="378"/>
      <c r="H134" s="378"/>
      <c r="I134" s="378"/>
      <c r="J134" s="378"/>
      <c r="K134" s="378"/>
      <c r="L134" s="378"/>
      <c r="M134" s="379"/>
    </row>
    <row r="135" spans="1:13" ht="16.8" x14ac:dyDescent="0.3">
      <c r="A135" s="389" t="s">
        <v>431</v>
      </c>
      <c r="B135" s="377"/>
      <c r="C135" s="368"/>
      <c r="D135" s="368"/>
      <c r="E135" s="368"/>
      <c r="F135" s="368"/>
      <c r="G135" s="368"/>
      <c r="H135" s="368"/>
      <c r="I135" s="368"/>
      <c r="J135" s="368"/>
      <c r="K135" s="368"/>
      <c r="L135" s="368"/>
      <c r="M135" s="369"/>
    </row>
    <row r="136" spans="1:13" ht="16.8" x14ac:dyDescent="0.3">
      <c r="A136" s="389" t="s">
        <v>432</v>
      </c>
      <c r="B136" s="377"/>
      <c r="C136" s="368"/>
      <c r="D136" s="368"/>
      <c r="E136" s="368"/>
      <c r="F136" s="368"/>
      <c r="G136" s="368"/>
      <c r="H136" s="368"/>
      <c r="I136" s="368"/>
      <c r="J136" s="368"/>
      <c r="K136" s="368"/>
      <c r="L136" s="368"/>
      <c r="M136" s="369"/>
    </row>
    <row r="137" spans="1:13" ht="30.6" customHeight="1" thickBot="1" x14ac:dyDescent="0.35">
      <c r="A137" s="390" t="s">
        <v>433</v>
      </c>
      <c r="B137" s="391"/>
      <c r="C137" s="370"/>
      <c r="D137" s="370"/>
      <c r="E137" s="370"/>
      <c r="F137" s="370"/>
      <c r="G137" s="370"/>
      <c r="H137" s="370"/>
      <c r="I137" s="370"/>
      <c r="J137" s="370"/>
      <c r="K137" s="370"/>
      <c r="L137" s="370"/>
      <c r="M137" s="371"/>
    </row>
    <row r="138" spans="1:13" ht="17.399999999999999" x14ac:dyDescent="0.55000000000000004">
      <c r="A138" s="147"/>
      <c r="B138" s="147"/>
      <c r="C138" s="147"/>
      <c r="D138" s="147"/>
      <c r="E138" s="147"/>
      <c r="F138" s="147"/>
      <c r="G138" s="147"/>
      <c r="H138" s="147"/>
      <c r="I138" s="147"/>
      <c r="J138" s="136"/>
      <c r="K138" s="136"/>
      <c r="L138" s="136"/>
      <c r="M138" s="137"/>
    </row>
    <row r="139" spans="1:13" ht="18" thickBot="1" x14ac:dyDescent="0.6">
      <c r="A139" s="94">
        <v>8</v>
      </c>
      <c r="B139" s="148" t="s">
        <v>434</v>
      </c>
      <c r="C139" s="159"/>
      <c r="D139" s="159"/>
      <c r="E139" s="159"/>
      <c r="F139" s="159"/>
      <c r="G139" s="159"/>
      <c r="H139" s="159"/>
      <c r="I139" s="159"/>
      <c r="J139" s="159"/>
      <c r="K139" s="159"/>
      <c r="L139" s="159"/>
      <c r="M139" s="137"/>
    </row>
    <row r="140" spans="1:13" ht="16.8" x14ac:dyDescent="0.3">
      <c r="A140" s="149">
        <v>1</v>
      </c>
      <c r="B140" s="392" t="s">
        <v>435</v>
      </c>
      <c r="C140" s="392"/>
      <c r="D140" s="392"/>
      <c r="E140" s="393"/>
      <c r="F140" s="393"/>
      <c r="G140" s="393"/>
      <c r="H140" s="393"/>
      <c r="I140" s="393"/>
      <c r="J140" s="393"/>
      <c r="K140" s="393"/>
      <c r="L140" s="393"/>
      <c r="M140" s="394"/>
    </row>
    <row r="141" spans="1:13" ht="16.8" x14ac:dyDescent="0.3">
      <c r="A141" s="207">
        <v>2</v>
      </c>
      <c r="B141" s="380" t="s">
        <v>436</v>
      </c>
      <c r="C141" s="380"/>
      <c r="D141" s="380"/>
      <c r="E141" s="381"/>
      <c r="F141" s="381"/>
      <c r="G141" s="381"/>
      <c r="H141" s="381"/>
      <c r="I141" s="381"/>
      <c r="J141" s="381"/>
      <c r="K141" s="381"/>
      <c r="L141" s="381"/>
      <c r="M141" s="382"/>
    </row>
    <row r="142" spans="1:13" ht="16.8" x14ac:dyDescent="0.3">
      <c r="A142" s="207">
        <v>3</v>
      </c>
      <c r="B142" s="380" t="s">
        <v>437</v>
      </c>
      <c r="C142" s="380"/>
      <c r="D142" s="380"/>
      <c r="E142" s="381"/>
      <c r="F142" s="381"/>
      <c r="G142" s="381"/>
      <c r="H142" s="381"/>
      <c r="I142" s="381"/>
      <c r="J142" s="381"/>
      <c r="K142" s="381"/>
      <c r="L142" s="381"/>
      <c r="M142" s="382"/>
    </row>
    <row r="143" spans="1:13" ht="16.8" x14ac:dyDescent="0.3">
      <c r="A143" s="207">
        <v>4</v>
      </c>
      <c r="B143" s="380" t="s">
        <v>438</v>
      </c>
      <c r="C143" s="380"/>
      <c r="D143" s="380"/>
      <c r="E143" s="381"/>
      <c r="F143" s="381"/>
      <c r="G143" s="381"/>
      <c r="H143" s="381"/>
      <c r="I143" s="381"/>
      <c r="J143" s="381"/>
      <c r="K143" s="381"/>
      <c r="L143" s="381"/>
      <c r="M143" s="382"/>
    </row>
    <row r="144" spans="1:13" ht="16.8" x14ac:dyDescent="0.3">
      <c r="A144" s="207">
        <v>5</v>
      </c>
      <c r="B144" s="380" t="s">
        <v>439</v>
      </c>
      <c r="C144" s="380"/>
      <c r="D144" s="380"/>
      <c r="E144" s="381"/>
      <c r="F144" s="381"/>
      <c r="G144" s="381"/>
      <c r="H144" s="381"/>
      <c r="I144" s="381"/>
      <c r="J144" s="381"/>
      <c r="K144" s="381"/>
      <c r="L144" s="381"/>
      <c r="M144" s="382"/>
    </row>
    <row r="145" spans="1:13" ht="16.8" x14ac:dyDescent="0.3">
      <c r="A145" s="207">
        <v>6</v>
      </c>
      <c r="B145" s="380" t="s">
        <v>440</v>
      </c>
      <c r="C145" s="380"/>
      <c r="D145" s="380"/>
      <c r="E145" s="381"/>
      <c r="F145" s="381"/>
      <c r="G145" s="381"/>
      <c r="H145" s="381"/>
      <c r="I145" s="381"/>
      <c r="J145" s="381"/>
      <c r="K145" s="381"/>
      <c r="L145" s="381"/>
      <c r="M145" s="382"/>
    </row>
    <row r="146" spans="1:13" ht="16.8" x14ac:dyDescent="0.3">
      <c r="A146" s="207">
        <v>7</v>
      </c>
      <c r="B146" s="380" t="s">
        <v>441</v>
      </c>
      <c r="C146" s="380"/>
      <c r="D146" s="380"/>
      <c r="E146" s="381"/>
      <c r="F146" s="381"/>
      <c r="G146" s="381"/>
      <c r="H146" s="381"/>
      <c r="I146" s="381"/>
      <c r="J146" s="381"/>
      <c r="K146" s="381"/>
      <c r="L146" s="381"/>
      <c r="M146" s="382"/>
    </row>
    <row r="147" spans="1:13" ht="16.8" x14ac:dyDescent="0.3">
      <c r="A147" s="388">
        <v>8</v>
      </c>
      <c r="B147" s="380" t="s">
        <v>728</v>
      </c>
      <c r="C147" s="380"/>
      <c r="D147" s="380"/>
      <c r="E147" s="270" t="s">
        <v>1014</v>
      </c>
      <c r="F147" s="271"/>
      <c r="G147" s="271"/>
      <c r="H147" s="272"/>
      <c r="I147" s="273"/>
      <c r="J147" s="274"/>
      <c r="K147" s="274"/>
      <c r="L147" s="274"/>
      <c r="M147" s="275"/>
    </row>
    <row r="148" spans="1:13" ht="16.8" x14ac:dyDescent="0.3">
      <c r="A148" s="388"/>
      <c r="B148" s="380"/>
      <c r="C148" s="380"/>
      <c r="D148" s="380"/>
      <c r="E148" s="270" t="s">
        <v>442</v>
      </c>
      <c r="F148" s="271"/>
      <c r="G148" s="271"/>
      <c r="H148" s="272"/>
      <c r="I148" s="273"/>
      <c r="J148" s="274"/>
      <c r="K148" s="274"/>
      <c r="L148" s="274"/>
      <c r="M148" s="275"/>
    </row>
    <row r="149" spans="1:13" ht="16.8" x14ac:dyDescent="0.3">
      <c r="A149" s="388"/>
      <c r="B149" s="380"/>
      <c r="C149" s="380"/>
      <c r="D149" s="380"/>
      <c r="E149" s="270" t="s">
        <v>406</v>
      </c>
      <c r="F149" s="271"/>
      <c r="G149" s="271"/>
      <c r="H149" s="272"/>
      <c r="I149" s="273"/>
      <c r="J149" s="274"/>
      <c r="K149" s="274"/>
      <c r="L149" s="274"/>
      <c r="M149" s="275"/>
    </row>
    <row r="150" spans="1:13" ht="16.8" x14ac:dyDescent="0.3">
      <c r="A150" s="388">
        <v>9</v>
      </c>
      <c r="B150" s="380" t="s">
        <v>729</v>
      </c>
      <c r="C150" s="380"/>
      <c r="D150" s="380"/>
      <c r="E150" s="270" t="s">
        <v>1015</v>
      </c>
      <c r="F150" s="271"/>
      <c r="G150" s="271"/>
      <c r="H150" s="272"/>
      <c r="I150" s="273"/>
      <c r="J150" s="274"/>
      <c r="K150" s="274"/>
      <c r="L150" s="274"/>
      <c r="M150" s="275"/>
    </row>
    <row r="151" spans="1:13" ht="16.8" x14ac:dyDescent="0.3">
      <c r="A151" s="388"/>
      <c r="B151" s="380"/>
      <c r="C151" s="380"/>
      <c r="D151" s="380"/>
      <c r="E151" s="270" t="s">
        <v>550</v>
      </c>
      <c r="F151" s="271"/>
      <c r="G151" s="271"/>
      <c r="H151" s="272"/>
      <c r="I151" s="273"/>
      <c r="J151" s="274"/>
      <c r="K151" s="274"/>
      <c r="L151" s="274"/>
      <c r="M151" s="275"/>
    </row>
    <row r="152" spans="1:13" ht="16.8" x14ac:dyDescent="0.3">
      <c r="A152" s="388"/>
      <c r="B152" s="380"/>
      <c r="C152" s="380"/>
      <c r="D152" s="380"/>
      <c r="E152" s="270" t="s">
        <v>549</v>
      </c>
      <c r="F152" s="271"/>
      <c r="G152" s="271"/>
      <c r="H152" s="272"/>
      <c r="I152" s="273"/>
      <c r="J152" s="274"/>
      <c r="K152" s="274"/>
      <c r="L152" s="274"/>
      <c r="M152" s="275"/>
    </row>
    <row r="153" spans="1:13" ht="16.8" x14ac:dyDescent="0.3">
      <c r="A153" s="388"/>
      <c r="B153" s="380"/>
      <c r="C153" s="380"/>
      <c r="D153" s="380"/>
      <c r="E153" s="270" t="s">
        <v>551</v>
      </c>
      <c r="F153" s="271"/>
      <c r="G153" s="271"/>
      <c r="H153" s="272"/>
      <c r="I153" s="273"/>
      <c r="J153" s="274"/>
      <c r="K153" s="274"/>
      <c r="L153" s="274"/>
      <c r="M153" s="275"/>
    </row>
    <row r="154" spans="1:13" ht="16.8" x14ac:dyDescent="0.3">
      <c r="A154" s="388">
        <v>10</v>
      </c>
      <c r="B154" s="380" t="s">
        <v>565</v>
      </c>
      <c r="C154" s="380"/>
      <c r="D154" s="380"/>
      <c r="E154" s="270" t="s">
        <v>552</v>
      </c>
      <c r="F154" s="271"/>
      <c r="G154" s="271"/>
      <c r="H154" s="272"/>
      <c r="I154" s="273"/>
      <c r="J154" s="274"/>
      <c r="K154" s="274"/>
      <c r="L154" s="274"/>
      <c r="M154" s="275"/>
    </row>
    <row r="155" spans="1:13" ht="16.8" x14ac:dyDescent="0.3">
      <c r="A155" s="388"/>
      <c r="B155" s="380"/>
      <c r="C155" s="380"/>
      <c r="D155" s="380"/>
      <c r="E155" s="270" t="s">
        <v>553</v>
      </c>
      <c r="F155" s="271"/>
      <c r="G155" s="271"/>
      <c r="H155" s="272"/>
      <c r="I155" s="273"/>
      <c r="J155" s="274"/>
      <c r="K155" s="274"/>
      <c r="L155" s="274"/>
      <c r="M155" s="275"/>
    </row>
    <row r="156" spans="1:13" ht="16.8" x14ac:dyDescent="0.3">
      <c r="A156" s="388"/>
      <c r="B156" s="380"/>
      <c r="C156" s="380"/>
      <c r="D156" s="380"/>
      <c r="E156" s="270" t="s">
        <v>554</v>
      </c>
      <c r="F156" s="271"/>
      <c r="G156" s="271"/>
      <c r="H156" s="272"/>
      <c r="I156" s="273"/>
      <c r="J156" s="274"/>
      <c r="K156" s="274"/>
      <c r="L156" s="274"/>
      <c r="M156" s="275"/>
    </row>
    <row r="157" spans="1:13" ht="16.8" x14ac:dyDescent="0.3">
      <c r="A157" s="388"/>
      <c r="B157" s="380"/>
      <c r="C157" s="380"/>
      <c r="D157" s="380"/>
      <c r="E157" s="270" t="s">
        <v>555</v>
      </c>
      <c r="F157" s="271"/>
      <c r="G157" s="271"/>
      <c r="H157" s="272"/>
      <c r="I157" s="273"/>
      <c r="J157" s="274"/>
      <c r="K157" s="274"/>
      <c r="L157" s="274"/>
      <c r="M157" s="275"/>
    </row>
    <row r="158" spans="1:13" ht="16.8" x14ac:dyDescent="0.3">
      <c r="A158" s="388"/>
      <c r="B158" s="380"/>
      <c r="C158" s="380"/>
      <c r="D158" s="380"/>
      <c r="E158" s="270" t="s">
        <v>556</v>
      </c>
      <c r="F158" s="271"/>
      <c r="G158" s="271"/>
      <c r="H158" s="272"/>
      <c r="I158" s="273"/>
      <c r="J158" s="274"/>
      <c r="K158" s="274"/>
      <c r="L158" s="274"/>
      <c r="M158" s="275"/>
    </row>
    <row r="159" spans="1:13" ht="16.8" x14ac:dyDescent="0.3">
      <c r="A159" s="388"/>
      <c r="B159" s="380"/>
      <c r="C159" s="380"/>
      <c r="D159" s="380"/>
      <c r="E159" s="270" t="s">
        <v>557</v>
      </c>
      <c r="F159" s="271"/>
      <c r="G159" s="271"/>
      <c r="H159" s="272"/>
      <c r="I159" s="273"/>
      <c r="J159" s="274"/>
      <c r="K159" s="274"/>
      <c r="L159" s="274"/>
      <c r="M159" s="275"/>
    </row>
    <row r="160" spans="1:13" ht="16.8" x14ac:dyDescent="0.3">
      <c r="A160" s="388"/>
      <c r="B160" s="380"/>
      <c r="C160" s="380"/>
      <c r="D160" s="380"/>
      <c r="E160" s="270" t="s">
        <v>558</v>
      </c>
      <c r="F160" s="271"/>
      <c r="G160" s="271"/>
      <c r="H160" s="272"/>
      <c r="I160" s="273"/>
      <c r="J160" s="274"/>
      <c r="K160" s="274"/>
      <c r="L160" s="274"/>
      <c r="M160" s="275"/>
    </row>
    <row r="161" spans="1:13" ht="16.8" x14ac:dyDescent="0.3">
      <c r="A161" s="388">
        <v>11</v>
      </c>
      <c r="B161" s="380" t="s">
        <v>564</v>
      </c>
      <c r="C161" s="380"/>
      <c r="D161" s="380"/>
      <c r="E161" s="270" t="s">
        <v>1016</v>
      </c>
      <c r="F161" s="271"/>
      <c r="G161" s="271"/>
      <c r="H161" s="272"/>
      <c r="I161" s="273"/>
      <c r="J161" s="274"/>
      <c r="K161" s="274"/>
      <c r="L161" s="274"/>
      <c r="M161" s="275"/>
    </row>
    <row r="162" spans="1:13" ht="16.8" x14ac:dyDescent="0.3">
      <c r="A162" s="388"/>
      <c r="B162" s="380"/>
      <c r="C162" s="380"/>
      <c r="D162" s="380"/>
      <c r="E162" s="270" t="s">
        <v>559</v>
      </c>
      <c r="F162" s="271"/>
      <c r="G162" s="271"/>
      <c r="H162" s="272"/>
      <c r="I162" s="273"/>
      <c r="J162" s="274"/>
      <c r="K162" s="274"/>
      <c r="L162" s="274"/>
      <c r="M162" s="275"/>
    </row>
    <row r="163" spans="1:13" ht="16.8" x14ac:dyDescent="0.3">
      <c r="A163" s="388"/>
      <c r="B163" s="380"/>
      <c r="C163" s="380"/>
      <c r="D163" s="380"/>
      <c r="E163" s="270" t="s">
        <v>560</v>
      </c>
      <c r="F163" s="271"/>
      <c r="G163" s="271"/>
      <c r="H163" s="272"/>
      <c r="I163" s="273"/>
      <c r="J163" s="274"/>
      <c r="K163" s="274"/>
      <c r="L163" s="274"/>
      <c r="M163" s="275"/>
    </row>
    <row r="164" spans="1:13" ht="16.8" x14ac:dyDescent="0.3">
      <c r="A164" s="388"/>
      <c r="B164" s="380"/>
      <c r="C164" s="380"/>
      <c r="D164" s="380"/>
      <c r="E164" s="270" t="s">
        <v>561</v>
      </c>
      <c r="F164" s="271"/>
      <c r="G164" s="271"/>
      <c r="H164" s="272"/>
      <c r="I164" s="273"/>
      <c r="J164" s="274"/>
      <c r="K164" s="274"/>
      <c r="L164" s="274"/>
      <c r="M164" s="275"/>
    </row>
    <row r="165" spans="1:13" ht="16.8" x14ac:dyDescent="0.3">
      <c r="A165" s="388">
        <v>12</v>
      </c>
      <c r="B165" s="380" t="s">
        <v>563</v>
      </c>
      <c r="C165" s="380"/>
      <c r="D165" s="380"/>
      <c r="E165" s="270" t="s">
        <v>1016</v>
      </c>
      <c r="F165" s="271"/>
      <c r="G165" s="271"/>
      <c r="H165" s="272"/>
      <c r="I165" s="273"/>
      <c r="J165" s="274"/>
      <c r="K165" s="274"/>
      <c r="L165" s="274"/>
      <c r="M165" s="275"/>
    </row>
    <row r="166" spans="1:13" ht="16.8" x14ac:dyDescent="0.3">
      <c r="A166" s="388"/>
      <c r="B166" s="380"/>
      <c r="C166" s="380"/>
      <c r="D166" s="380"/>
      <c r="E166" s="270" t="s">
        <v>559</v>
      </c>
      <c r="F166" s="271"/>
      <c r="G166" s="271"/>
      <c r="H166" s="272"/>
      <c r="I166" s="273"/>
      <c r="J166" s="274"/>
      <c r="K166" s="274"/>
      <c r="L166" s="274"/>
      <c r="M166" s="275"/>
    </row>
    <row r="167" spans="1:13" ht="16.8" x14ac:dyDescent="0.3">
      <c r="A167" s="388"/>
      <c r="B167" s="380"/>
      <c r="C167" s="380"/>
      <c r="D167" s="380"/>
      <c r="E167" s="270" t="s">
        <v>560</v>
      </c>
      <c r="F167" s="271"/>
      <c r="G167" s="271"/>
      <c r="H167" s="272"/>
      <c r="I167" s="273"/>
      <c r="J167" s="274"/>
      <c r="K167" s="274"/>
      <c r="L167" s="274"/>
      <c r="M167" s="275"/>
    </row>
    <row r="168" spans="1:13" ht="16.8" x14ac:dyDescent="0.3">
      <c r="A168" s="388"/>
      <c r="B168" s="380"/>
      <c r="C168" s="380"/>
      <c r="D168" s="380"/>
      <c r="E168" s="270" t="s">
        <v>561</v>
      </c>
      <c r="F168" s="271"/>
      <c r="G168" s="271"/>
      <c r="H168" s="272"/>
      <c r="I168" s="273"/>
      <c r="J168" s="274"/>
      <c r="K168" s="274"/>
      <c r="L168" s="274"/>
      <c r="M168" s="275"/>
    </row>
    <row r="169" spans="1:13" ht="16.8" x14ac:dyDescent="0.3">
      <c r="A169" s="207">
        <v>13</v>
      </c>
      <c r="B169" s="380" t="s">
        <v>562</v>
      </c>
      <c r="C169" s="380"/>
      <c r="D169" s="380"/>
      <c r="E169" s="381"/>
      <c r="F169" s="381"/>
      <c r="G169" s="381"/>
      <c r="H169" s="381"/>
      <c r="I169" s="381"/>
      <c r="J169" s="381"/>
      <c r="K169" s="381"/>
      <c r="L169" s="381"/>
      <c r="M169" s="382"/>
    </row>
    <row r="170" spans="1:13" ht="16.8" x14ac:dyDescent="0.3">
      <c r="A170" s="207">
        <v>14</v>
      </c>
      <c r="B170" s="383" t="s">
        <v>443</v>
      </c>
      <c r="C170" s="383"/>
      <c r="D170" s="383"/>
      <c r="E170" s="383"/>
      <c r="F170" s="383"/>
      <c r="G170" s="383"/>
      <c r="H170" s="383"/>
      <c r="I170" s="383"/>
      <c r="J170" s="383"/>
      <c r="K170" s="383"/>
      <c r="L170" s="383"/>
      <c r="M170" s="384"/>
    </row>
    <row r="171" spans="1:13" ht="16.2" x14ac:dyDescent="0.3">
      <c r="A171" s="385" t="s">
        <v>407</v>
      </c>
      <c r="B171" s="386"/>
      <c r="C171" s="386"/>
      <c r="D171" s="386" t="s">
        <v>357</v>
      </c>
      <c r="E171" s="386"/>
      <c r="F171" s="386"/>
      <c r="G171" s="386"/>
      <c r="H171" s="386"/>
      <c r="I171" s="386"/>
      <c r="J171" s="386"/>
      <c r="K171" s="386"/>
      <c r="L171" s="386"/>
      <c r="M171" s="387"/>
    </row>
    <row r="172" spans="1:13" ht="16.8" x14ac:dyDescent="0.3">
      <c r="A172" s="227">
        <v>1</v>
      </c>
      <c r="B172" s="368"/>
      <c r="C172" s="368"/>
      <c r="D172" s="368"/>
      <c r="E172" s="368"/>
      <c r="F172" s="368"/>
      <c r="G172" s="368"/>
      <c r="H172" s="368"/>
      <c r="I172" s="368"/>
      <c r="J172" s="368"/>
      <c r="K172" s="368"/>
      <c r="L172" s="368"/>
      <c r="M172" s="369"/>
    </row>
    <row r="173" spans="1:13" ht="16.8" x14ac:dyDescent="0.3">
      <c r="A173" s="227">
        <v>2</v>
      </c>
      <c r="B173" s="368"/>
      <c r="C173" s="368"/>
      <c r="D173" s="368"/>
      <c r="E173" s="368"/>
      <c r="F173" s="368"/>
      <c r="G173" s="368"/>
      <c r="H173" s="368"/>
      <c r="I173" s="368"/>
      <c r="J173" s="368"/>
      <c r="K173" s="368"/>
      <c r="L173" s="368"/>
      <c r="M173" s="369"/>
    </row>
    <row r="174" spans="1:13" ht="16.8" x14ac:dyDescent="0.3">
      <c r="A174" s="227">
        <v>3</v>
      </c>
      <c r="B174" s="368"/>
      <c r="C174" s="368"/>
      <c r="D174" s="368"/>
      <c r="E174" s="368"/>
      <c r="F174" s="368"/>
      <c r="G174" s="368"/>
      <c r="H174" s="368"/>
      <c r="I174" s="368"/>
      <c r="J174" s="368"/>
      <c r="K174" s="368"/>
      <c r="L174" s="368"/>
      <c r="M174" s="369"/>
    </row>
    <row r="175" spans="1:13" ht="16.8" x14ac:dyDescent="0.3">
      <c r="A175" s="227">
        <v>4</v>
      </c>
      <c r="B175" s="368"/>
      <c r="C175" s="368"/>
      <c r="D175" s="368"/>
      <c r="E175" s="368"/>
      <c r="F175" s="368"/>
      <c r="G175" s="368"/>
      <c r="H175" s="368"/>
      <c r="I175" s="368"/>
      <c r="J175" s="368"/>
      <c r="K175" s="368"/>
      <c r="L175" s="368"/>
      <c r="M175" s="369"/>
    </row>
    <row r="176" spans="1:13" ht="16.8" x14ac:dyDescent="0.3">
      <c r="A176" s="227">
        <v>5</v>
      </c>
      <c r="B176" s="368"/>
      <c r="C176" s="368"/>
      <c r="D176" s="368"/>
      <c r="E176" s="368"/>
      <c r="F176" s="368"/>
      <c r="G176" s="368"/>
      <c r="H176" s="368"/>
      <c r="I176" s="368"/>
      <c r="J176" s="368"/>
      <c r="K176" s="368"/>
      <c r="L176" s="368"/>
      <c r="M176" s="369"/>
    </row>
    <row r="177" spans="1:13" ht="16.8" x14ac:dyDescent="0.3">
      <c r="A177" s="227">
        <v>6</v>
      </c>
      <c r="B177" s="368"/>
      <c r="C177" s="368"/>
      <c r="D177" s="368"/>
      <c r="E177" s="368"/>
      <c r="F177" s="368"/>
      <c r="G177" s="368"/>
      <c r="H177" s="368"/>
      <c r="I177" s="368"/>
      <c r="J177" s="368"/>
      <c r="K177" s="368"/>
      <c r="L177" s="368"/>
      <c r="M177" s="369"/>
    </row>
    <row r="178" spans="1:13" ht="16.8" x14ac:dyDescent="0.3">
      <c r="A178" s="227">
        <v>7</v>
      </c>
      <c r="B178" s="368"/>
      <c r="C178" s="368"/>
      <c r="D178" s="368"/>
      <c r="E178" s="368"/>
      <c r="F178" s="368"/>
      <c r="G178" s="368"/>
      <c r="H178" s="368"/>
      <c r="I178" s="368"/>
      <c r="J178" s="368"/>
      <c r="K178" s="368"/>
      <c r="L178" s="368"/>
      <c r="M178" s="369"/>
    </row>
    <row r="179" spans="1:13" ht="17.399999999999999" thickBot="1" x14ac:dyDescent="0.35">
      <c r="A179" s="140">
        <v>8</v>
      </c>
      <c r="B179" s="370"/>
      <c r="C179" s="370"/>
      <c r="D179" s="370"/>
      <c r="E179" s="370"/>
      <c r="F179" s="370"/>
      <c r="G179" s="370"/>
      <c r="H179" s="370"/>
      <c r="I179" s="370"/>
      <c r="J179" s="370"/>
      <c r="K179" s="370"/>
      <c r="L179" s="370"/>
      <c r="M179" s="371"/>
    </row>
    <row r="180" spans="1:13" ht="17.399999999999999" x14ac:dyDescent="0.55000000000000004">
      <c r="A180" s="141"/>
      <c r="B180" s="141"/>
      <c r="C180" s="141"/>
      <c r="D180" s="141"/>
      <c r="E180" s="141"/>
      <c r="F180" s="141"/>
      <c r="G180" s="141"/>
      <c r="H180" s="141"/>
      <c r="I180" s="141"/>
      <c r="J180" s="141"/>
      <c r="K180" s="141"/>
      <c r="L180" s="141"/>
      <c r="M180" s="137"/>
    </row>
    <row r="181" spans="1:13" ht="16.2" customHeight="1" thickBot="1" x14ac:dyDescent="0.6">
      <c r="A181" s="94">
        <v>9</v>
      </c>
      <c r="B181" s="150" t="s">
        <v>566</v>
      </c>
      <c r="C181" s="150"/>
      <c r="D181" s="150"/>
      <c r="E181" s="150"/>
      <c r="F181" s="150"/>
      <c r="G181" s="150"/>
      <c r="H181" s="150"/>
      <c r="I181" s="159"/>
      <c r="J181" s="159"/>
      <c r="K181" s="159"/>
      <c r="L181" s="159"/>
      <c r="M181" s="137"/>
    </row>
    <row r="182" spans="1:13" ht="16.8" x14ac:dyDescent="0.3">
      <c r="A182" s="151">
        <v>1</v>
      </c>
      <c r="B182" s="378"/>
      <c r="C182" s="378"/>
      <c r="D182" s="378"/>
      <c r="E182" s="378"/>
      <c r="F182" s="378"/>
      <c r="G182" s="378"/>
      <c r="H182" s="378"/>
      <c r="I182" s="378"/>
      <c r="J182" s="378"/>
      <c r="K182" s="378"/>
      <c r="L182" s="378"/>
      <c r="M182" s="379"/>
    </row>
    <row r="183" spans="1:13" ht="16.8" x14ac:dyDescent="0.3">
      <c r="A183" s="227">
        <v>2</v>
      </c>
      <c r="B183" s="368"/>
      <c r="C183" s="368"/>
      <c r="D183" s="368"/>
      <c r="E183" s="368"/>
      <c r="F183" s="368"/>
      <c r="G183" s="368"/>
      <c r="H183" s="368"/>
      <c r="I183" s="368"/>
      <c r="J183" s="368"/>
      <c r="K183" s="368"/>
      <c r="L183" s="368"/>
      <c r="M183" s="369"/>
    </row>
    <row r="184" spans="1:13" ht="16.8" x14ac:dyDescent="0.3">
      <c r="A184" s="227">
        <v>3</v>
      </c>
      <c r="B184" s="368"/>
      <c r="C184" s="368"/>
      <c r="D184" s="368"/>
      <c r="E184" s="368"/>
      <c r="F184" s="368"/>
      <c r="G184" s="368"/>
      <c r="H184" s="368"/>
      <c r="I184" s="368"/>
      <c r="J184" s="368"/>
      <c r="K184" s="368"/>
      <c r="L184" s="368"/>
      <c r="M184" s="369"/>
    </row>
    <row r="185" spans="1:13" ht="16.8" x14ac:dyDescent="0.3">
      <c r="A185" s="227">
        <v>4</v>
      </c>
      <c r="B185" s="368"/>
      <c r="C185" s="368"/>
      <c r="D185" s="368"/>
      <c r="E185" s="368"/>
      <c r="F185" s="368"/>
      <c r="G185" s="368"/>
      <c r="H185" s="368"/>
      <c r="I185" s="368"/>
      <c r="J185" s="368"/>
      <c r="K185" s="368"/>
      <c r="L185" s="368"/>
      <c r="M185" s="369"/>
    </row>
    <row r="186" spans="1:13" ht="17.399999999999999" thickBot="1" x14ac:dyDescent="0.35">
      <c r="A186" s="140">
        <v>5</v>
      </c>
      <c r="B186" s="370"/>
      <c r="C186" s="370"/>
      <c r="D186" s="370"/>
      <c r="E186" s="370"/>
      <c r="F186" s="370"/>
      <c r="G186" s="370"/>
      <c r="H186" s="370"/>
      <c r="I186" s="370"/>
      <c r="J186" s="370"/>
      <c r="K186" s="370"/>
      <c r="L186" s="370"/>
      <c r="M186" s="371"/>
    </row>
    <row r="187" spans="1:13" ht="17.399999999999999" x14ac:dyDescent="0.55000000000000004">
      <c r="A187" s="141"/>
      <c r="B187" s="152"/>
      <c r="C187" s="152"/>
      <c r="D187" s="152"/>
      <c r="E187" s="152"/>
      <c r="F187" s="152"/>
      <c r="G187" s="152"/>
      <c r="H187" s="152"/>
      <c r="I187" s="152"/>
      <c r="J187" s="152"/>
      <c r="K187" s="152"/>
      <c r="L187" s="152"/>
      <c r="M187" s="137"/>
    </row>
    <row r="188" spans="1:13" ht="16.8" thickBot="1" x14ac:dyDescent="0.35">
      <c r="A188" s="94">
        <v>10</v>
      </c>
      <c r="B188" s="97" t="s">
        <v>444</v>
      </c>
      <c r="C188" s="97"/>
      <c r="D188" s="97"/>
      <c r="E188" s="156"/>
      <c r="F188" s="156"/>
      <c r="G188" s="156"/>
      <c r="H188" s="156"/>
      <c r="I188" s="156"/>
      <c r="J188" s="156"/>
      <c r="K188" s="156"/>
      <c r="L188" s="156"/>
      <c r="M188" s="156"/>
    </row>
    <row r="189" spans="1:13" ht="16.2" x14ac:dyDescent="0.3">
      <c r="A189" s="118" t="s">
        <v>350</v>
      </c>
      <c r="B189" s="203" t="s">
        <v>445</v>
      </c>
      <c r="C189" s="366" t="s">
        <v>446</v>
      </c>
      <c r="D189" s="366"/>
      <c r="E189" s="366"/>
      <c r="F189" s="366"/>
      <c r="G189" s="366" t="s">
        <v>570</v>
      </c>
      <c r="H189" s="366"/>
      <c r="I189" s="366"/>
      <c r="J189" s="366"/>
      <c r="K189" s="366"/>
      <c r="L189" s="366"/>
      <c r="M189" s="367"/>
    </row>
    <row r="190" spans="1:13" ht="16.8" x14ac:dyDescent="0.3">
      <c r="A190" s="375">
        <v>1</v>
      </c>
      <c r="B190" s="376" t="s">
        <v>730</v>
      </c>
      <c r="C190" s="377" t="s">
        <v>448</v>
      </c>
      <c r="D190" s="377"/>
      <c r="E190" s="377"/>
      <c r="F190" s="377"/>
      <c r="G190" s="368" t="s">
        <v>408</v>
      </c>
      <c r="H190" s="368"/>
      <c r="I190" s="368"/>
      <c r="J190" s="368"/>
      <c r="K190" s="368"/>
      <c r="L190" s="368"/>
      <c r="M190" s="369"/>
    </row>
    <row r="191" spans="1:13" ht="16.8" x14ac:dyDescent="0.3">
      <c r="A191" s="375"/>
      <c r="B191" s="376"/>
      <c r="C191" s="377" t="s">
        <v>449</v>
      </c>
      <c r="D191" s="377"/>
      <c r="E191" s="377"/>
      <c r="F191" s="377"/>
      <c r="G191" s="368" t="s">
        <v>408</v>
      </c>
      <c r="H191" s="368"/>
      <c r="I191" s="368"/>
      <c r="J191" s="368"/>
      <c r="K191" s="368"/>
      <c r="L191" s="368"/>
      <c r="M191" s="369"/>
    </row>
    <row r="192" spans="1:13" ht="16.8" x14ac:dyDescent="0.3">
      <c r="A192" s="375">
        <v>2</v>
      </c>
      <c r="B192" s="376" t="s">
        <v>447</v>
      </c>
      <c r="C192" s="377" t="s">
        <v>569</v>
      </c>
      <c r="D192" s="377"/>
      <c r="E192" s="377"/>
      <c r="F192" s="377"/>
      <c r="G192" s="368" t="s">
        <v>408</v>
      </c>
      <c r="H192" s="368"/>
      <c r="I192" s="368"/>
      <c r="J192" s="368"/>
      <c r="K192" s="368"/>
      <c r="L192" s="368"/>
      <c r="M192" s="369"/>
    </row>
    <row r="193" spans="1:13" ht="16.8" x14ac:dyDescent="0.3">
      <c r="A193" s="375"/>
      <c r="B193" s="376"/>
      <c r="C193" s="368" t="s">
        <v>738</v>
      </c>
      <c r="D193" s="368"/>
      <c r="E193" s="368"/>
      <c r="F193" s="368"/>
      <c r="G193" s="368" t="s">
        <v>408</v>
      </c>
      <c r="H193" s="368"/>
      <c r="I193" s="368"/>
      <c r="J193" s="368"/>
      <c r="K193" s="368"/>
      <c r="L193" s="368"/>
      <c r="M193" s="369"/>
    </row>
    <row r="194" spans="1:13" ht="16.8" x14ac:dyDescent="0.3">
      <c r="A194" s="375"/>
      <c r="B194" s="376"/>
      <c r="C194" s="377" t="s">
        <v>567</v>
      </c>
      <c r="D194" s="377"/>
      <c r="E194" s="377"/>
      <c r="F194" s="377"/>
      <c r="G194" s="368" t="s">
        <v>408</v>
      </c>
      <c r="H194" s="368"/>
      <c r="I194" s="368"/>
      <c r="J194" s="368"/>
      <c r="K194" s="368"/>
      <c r="L194" s="368"/>
      <c r="M194" s="369"/>
    </row>
    <row r="195" spans="1:13" ht="16.8" x14ac:dyDescent="0.3">
      <c r="A195" s="375"/>
      <c r="B195" s="376"/>
      <c r="C195" s="377" t="s">
        <v>568</v>
      </c>
      <c r="D195" s="377"/>
      <c r="E195" s="377"/>
      <c r="F195" s="377"/>
      <c r="G195" s="368" t="s">
        <v>408</v>
      </c>
      <c r="H195" s="368"/>
      <c r="I195" s="368"/>
      <c r="J195" s="368"/>
      <c r="K195" s="368"/>
      <c r="L195" s="368"/>
      <c r="M195" s="369"/>
    </row>
    <row r="196" spans="1:13" ht="16.8" x14ac:dyDescent="0.3">
      <c r="A196" s="374">
        <v>3</v>
      </c>
      <c r="B196" s="360" t="s">
        <v>471</v>
      </c>
      <c r="C196" s="368" t="s">
        <v>409</v>
      </c>
      <c r="D196" s="368"/>
      <c r="E196" s="368"/>
      <c r="F196" s="368"/>
      <c r="G196" s="368" t="s">
        <v>408</v>
      </c>
      <c r="H196" s="368"/>
      <c r="I196" s="368"/>
      <c r="J196" s="368"/>
      <c r="K196" s="368"/>
      <c r="L196" s="368"/>
      <c r="M196" s="369"/>
    </row>
    <row r="197" spans="1:13" ht="16.8" x14ac:dyDescent="0.3">
      <c r="A197" s="374"/>
      <c r="B197" s="360"/>
      <c r="C197" s="368" t="s">
        <v>409</v>
      </c>
      <c r="D197" s="368"/>
      <c r="E197" s="368"/>
      <c r="F197" s="368"/>
      <c r="G197" s="368" t="s">
        <v>408</v>
      </c>
      <c r="H197" s="368"/>
      <c r="I197" s="368"/>
      <c r="J197" s="368"/>
      <c r="K197" s="368"/>
      <c r="L197" s="368"/>
      <c r="M197" s="369"/>
    </row>
    <row r="198" spans="1:13" ht="16.8" x14ac:dyDescent="0.3">
      <c r="A198" s="374"/>
      <c r="B198" s="360"/>
      <c r="C198" s="368" t="s">
        <v>409</v>
      </c>
      <c r="D198" s="368"/>
      <c r="E198" s="368"/>
      <c r="F198" s="368"/>
      <c r="G198" s="368" t="s">
        <v>408</v>
      </c>
      <c r="H198" s="368"/>
      <c r="I198" s="368"/>
      <c r="J198" s="368"/>
      <c r="K198" s="368"/>
      <c r="L198" s="368"/>
      <c r="M198" s="369"/>
    </row>
    <row r="199" spans="1:13" ht="16.8" x14ac:dyDescent="0.3">
      <c r="A199" s="374"/>
      <c r="B199" s="360"/>
      <c r="C199" s="368" t="s">
        <v>409</v>
      </c>
      <c r="D199" s="368"/>
      <c r="E199" s="368"/>
      <c r="F199" s="368"/>
      <c r="G199" s="368" t="s">
        <v>408</v>
      </c>
      <c r="H199" s="368"/>
      <c r="I199" s="368"/>
      <c r="J199" s="368"/>
      <c r="K199" s="368"/>
      <c r="L199" s="368"/>
      <c r="M199" s="369"/>
    </row>
    <row r="200" spans="1:13" ht="16.8" x14ac:dyDescent="0.3">
      <c r="A200" s="374"/>
      <c r="B200" s="360"/>
      <c r="C200" s="368" t="s">
        <v>409</v>
      </c>
      <c r="D200" s="368"/>
      <c r="E200" s="368"/>
      <c r="F200" s="368"/>
      <c r="G200" s="368" t="s">
        <v>408</v>
      </c>
      <c r="H200" s="368"/>
      <c r="I200" s="368"/>
      <c r="J200" s="368"/>
      <c r="K200" s="368"/>
      <c r="L200" s="368"/>
      <c r="M200" s="369"/>
    </row>
    <row r="201" spans="1:13" ht="16.8" x14ac:dyDescent="0.3">
      <c r="A201" s="374"/>
      <c r="B201" s="360"/>
      <c r="C201" s="368" t="s">
        <v>409</v>
      </c>
      <c r="D201" s="368"/>
      <c r="E201" s="368"/>
      <c r="F201" s="368"/>
      <c r="G201" s="368" t="s">
        <v>408</v>
      </c>
      <c r="H201" s="368"/>
      <c r="I201" s="368"/>
      <c r="J201" s="368"/>
      <c r="K201" s="368"/>
      <c r="L201" s="368"/>
      <c r="M201" s="369"/>
    </row>
    <row r="202" spans="1:13" ht="16.8" x14ac:dyDescent="0.3">
      <c r="A202" s="374"/>
      <c r="B202" s="360"/>
      <c r="C202" s="368" t="s">
        <v>409</v>
      </c>
      <c r="D202" s="368"/>
      <c r="E202" s="368"/>
      <c r="F202" s="368"/>
      <c r="G202" s="368" t="s">
        <v>408</v>
      </c>
      <c r="H202" s="368"/>
      <c r="I202" s="368"/>
      <c r="J202" s="368"/>
      <c r="K202" s="368"/>
      <c r="L202" s="368"/>
      <c r="M202" s="369"/>
    </row>
    <row r="203" spans="1:13" ht="16.8" x14ac:dyDescent="0.3">
      <c r="A203" s="374"/>
      <c r="B203" s="360"/>
      <c r="C203" s="368" t="s">
        <v>409</v>
      </c>
      <c r="D203" s="368"/>
      <c r="E203" s="368"/>
      <c r="F203" s="368"/>
      <c r="G203" s="368" t="s">
        <v>408</v>
      </c>
      <c r="H203" s="368"/>
      <c r="I203" s="368"/>
      <c r="J203" s="368"/>
      <c r="K203" s="368"/>
      <c r="L203" s="368"/>
      <c r="M203" s="369"/>
    </row>
    <row r="204" spans="1:13" ht="16.8" x14ac:dyDescent="0.3">
      <c r="A204" s="374"/>
      <c r="B204" s="360"/>
      <c r="C204" s="368" t="s">
        <v>409</v>
      </c>
      <c r="D204" s="368"/>
      <c r="E204" s="368"/>
      <c r="F204" s="368"/>
      <c r="G204" s="368" t="s">
        <v>408</v>
      </c>
      <c r="H204" s="368"/>
      <c r="I204" s="368"/>
      <c r="J204" s="368"/>
      <c r="K204" s="368"/>
      <c r="L204" s="368"/>
      <c r="M204" s="369"/>
    </row>
    <row r="205" spans="1:13" ht="16.8" x14ac:dyDescent="0.3">
      <c r="A205" s="374"/>
      <c r="B205" s="360"/>
      <c r="C205" s="368" t="s">
        <v>409</v>
      </c>
      <c r="D205" s="368"/>
      <c r="E205" s="368"/>
      <c r="F205" s="368"/>
      <c r="G205" s="368" t="s">
        <v>408</v>
      </c>
      <c r="H205" s="368"/>
      <c r="I205" s="368"/>
      <c r="J205" s="368"/>
      <c r="K205" s="368"/>
      <c r="L205" s="368"/>
      <c r="M205" s="369"/>
    </row>
    <row r="206" spans="1:13" ht="16.8" x14ac:dyDescent="0.3">
      <c r="A206" s="374"/>
      <c r="B206" s="360"/>
      <c r="C206" s="368" t="s">
        <v>409</v>
      </c>
      <c r="D206" s="368"/>
      <c r="E206" s="368"/>
      <c r="F206" s="368"/>
      <c r="G206" s="368" t="s">
        <v>408</v>
      </c>
      <c r="H206" s="368"/>
      <c r="I206" s="368"/>
      <c r="J206" s="368"/>
      <c r="K206" s="368"/>
      <c r="L206" s="368"/>
      <c r="M206" s="369"/>
    </row>
    <row r="207" spans="1:13" ht="16.8" x14ac:dyDescent="0.3">
      <c r="A207" s="374"/>
      <c r="B207" s="360"/>
      <c r="C207" s="368" t="s">
        <v>409</v>
      </c>
      <c r="D207" s="368"/>
      <c r="E207" s="368"/>
      <c r="F207" s="368"/>
      <c r="G207" s="368" t="s">
        <v>408</v>
      </c>
      <c r="H207" s="368"/>
      <c r="I207" s="368"/>
      <c r="J207" s="368"/>
      <c r="K207" s="368"/>
      <c r="L207" s="368"/>
      <c r="M207" s="369"/>
    </row>
    <row r="208" spans="1:13" ht="16.8" x14ac:dyDescent="0.3">
      <c r="A208" s="374"/>
      <c r="B208" s="360"/>
      <c r="C208" s="368" t="s">
        <v>409</v>
      </c>
      <c r="D208" s="368"/>
      <c r="E208" s="368"/>
      <c r="F208" s="368"/>
      <c r="G208" s="368" t="s">
        <v>408</v>
      </c>
      <c r="H208" s="368"/>
      <c r="I208" s="368"/>
      <c r="J208" s="368"/>
      <c r="K208" s="368"/>
      <c r="L208" s="368"/>
      <c r="M208" s="369"/>
    </row>
    <row r="209" spans="1:13" ht="16.8" x14ac:dyDescent="0.3">
      <c r="A209" s="374"/>
      <c r="B209" s="360"/>
      <c r="C209" s="368" t="s">
        <v>409</v>
      </c>
      <c r="D209" s="368"/>
      <c r="E209" s="368"/>
      <c r="F209" s="368"/>
      <c r="G209" s="368" t="s">
        <v>408</v>
      </c>
      <c r="H209" s="368"/>
      <c r="I209" s="368"/>
      <c r="J209" s="368"/>
      <c r="K209" s="368"/>
      <c r="L209" s="368"/>
      <c r="M209" s="369"/>
    </row>
    <row r="210" spans="1:13" ht="16.8" x14ac:dyDescent="0.3">
      <c r="A210" s="374"/>
      <c r="B210" s="360"/>
      <c r="C210" s="368" t="s">
        <v>409</v>
      </c>
      <c r="D210" s="368"/>
      <c r="E210" s="368"/>
      <c r="F210" s="368"/>
      <c r="G210" s="368" t="s">
        <v>408</v>
      </c>
      <c r="H210" s="368"/>
      <c r="I210" s="368"/>
      <c r="J210" s="368"/>
      <c r="K210" s="368"/>
      <c r="L210" s="368"/>
      <c r="M210" s="369"/>
    </row>
    <row r="211" spans="1:13" ht="16.8" x14ac:dyDescent="0.3">
      <c r="A211" s="372">
        <v>4</v>
      </c>
      <c r="B211" s="360" t="s">
        <v>731</v>
      </c>
      <c r="C211" s="368" t="s">
        <v>593</v>
      </c>
      <c r="D211" s="368"/>
      <c r="E211" s="368"/>
      <c r="F211" s="368"/>
      <c r="G211" s="368" t="s">
        <v>408</v>
      </c>
      <c r="H211" s="368"/>
      <c r="I211" s="368"/>
      <c r="J211" s="368"/>
      <c r="K211" s="368"/>
      <c r="L211" s="368"/>
      <c r="M211" s="369"/>
    </row>
    <row r="212" spans="1:13" ht="16.8" x14ac:dyDescent="0.3">
      <c r="A212" s="372"/>
      <c r="B212" s="360"/>
      <c r="C212" s="368" t="s">
        <v>450</v>
      </c>
      <c r="D212" s="368"/>
      <c r="E212" s="368"/>
      <c r="F212" s="368"/>
      <c r="G212" s="368" t="s">
        <v>408</v>
      </c>
      <c r="H212" s="368"/>
      <c r="I212" s="368"/>
      <c r="J212" s="368"/>
      <c r="K212" s="368"/>
      <c r="L212" s="368"/>
      <c r="M212" s="369"/>
    </row>
    <row r="213" spans="1:13" ht="16.8" x14ac:dyDescent="0.3">
      <c r="A213" s="372"/>
      <c r="B213" s="360"/>
      <c r="C213" s="368" t="s">
        <v>452</v>
      </c>
      <c r="D213" s="368"/>
      <c r="E213" s="368"/>
      <c r="F213" s="368"/>
      <c r="G213" s="368" t="s">
        <v>408</v>
      </c>
      <c r="H213" s="368"/>
      <c r="I213" s="368"/>
      <c r="J213" s="368"/>
      <c r="K213" s="368"/>
      <c r="L213" s="368"/>
      <c r="M213" s="369"/>
    </row>
    <row r="214" spans="1:13" ht="16.8" x14ac:dyDescent="0.3">
      <c r="A214" s="372"/>
      <c r="B214" s="360"/>
      <c r="C214" s="368" t="s">
        <v>451</v>
      </c>
      <c r="D214" s="368"/>
      <c r="E214" s="368"/>
      <c r="F214" s="368"/>
      <c r="G214" s="368" t="s">
        <v>408</v>
      </c>
      <c r="H214" s="368"/>
      <c r="I214" s="368"/>
      <c r="J214" s="368"/>
      <c r="K214" s="368"/>
      <c r="L214" s="368"/>
      <c r="M214" s="369"/>
    </row>
    <row r="215" spans="1:13" ht="16.8" x14ac:dyDescent="0.3">
      <c r="A215" s="372"/>
      <c r="B215" s="360"/>
      <c r="C215" s="368" t="s">
        <v>453</v>
      </c>
      <c r="D215" s="368"/>
      <c r="E215" s="368"/>
      <c r="F215" s="368"/>
      <c r="G215" s="368" t="s">
        <v>408</v>
      </c>
      <c r="H215" s="368"/>
      <c r="I215" s="368"/>
      <c r="J215" s="368"/>
      <c r="K215" s="368"/>
      <c r="L215" s="368"/>
      <c r="M215" s="369"/>
    </row>
    <row r="216" spans="1:13" ht="16.8" x14ac:dyDescent="0.3">
      <c r="A216" s="372"/>
      <c r="B216" s="360"/>
      <c r="C216" s="368" t="s">
        <v>454</v>
      </c>
      <c r="D216" s="368"/>
      <c r="E216" s="368"/>
      <c r="F216" s="368"/>
      <c r="G216" s="368" t="s">
        <v>408</v>
      </c>
      <c r="H216" s="368"/>
      <c r="I216" s="368"/>
      <c r="J216" s="368"/>
      <c r="K216" s="368"/>
      <c r="L216" s="368"/>
      <c r="M216" s="369"/>
    </row>
    <row r="217" spans="1:13" ht="16.8" x14ac:dyDescent="0.3">
      <c r="A217" s="372"/>
      <c r="B217" s="360"/>
      <c r="C217" s="368" t="s">
        <v>455</v>
      </c>
      <c r="D217" s="368"/>
      <c r="E217" s="368"/>
      <c r="F217" s="368"/>
      <c r="G217" s="368" t="s">
        <v>408</v>
      </c>
      <c r="H217" s="368"/>
      <c r="I217" s="368"/>
      <c r="J217" s="368"/>
      <c r="K217" s="368"/>
      <c r="L217" s="368"/>
      <c r="M217" s="369"/>
    </row>
    <row r="218" spans="1:13" ht="16.8" x14ac:dyDescent="0.3">
      <c r="A218" s="372"/>
      <c r="B218" s="360"/>
      <c r="C218" s="368" t="s">
        <v>456</v>
      </c>
      <c r="D218" s="368"/>
      <c r="E218" s="368"/>
      <c r="F218" s="368"/>
      <c r="G218" s="368" t="s">
        <v>408</v>
      </c>
      <c r="H218" s="368"/>
      <c r="I218" s="368"/>
      <c r="J218" s="368"/>
      <c r="K218" s="368"/>
      <c r="L218" s="368"/>
      <c r="M218" s="369"/>
    </row>
    <row r="219" spans="1:13" ht="16.8" x14ac:dyDescent="0.3">
      <c r="A219" s="372"/>
      <c r="B219" s="360"/>
      <c r="C219" s="368" t="s">
        <v>457</v>
      </c>
      <c r="D219" s="368"/>
      <c r="E219" s="368"/>
      <c r="F219" s="368"/>
      <c r="G219" s="368" t="s">
        <v>408</v>
      </c>
      <c r="H219" s="368"/>
      <c r="I219" s="368"/>
      <c r="J219" s="368"/>
      <c r="K219" s="368"/>
      <c r="L219" s="368"/>
      <c r="M219" s="369"/>
    </row>
    <row r="220" spans="1:13" ht="16.8" x14ac:dyDescent="0.3">
      <c r="A220" s="372">
        <v>5</v>
      </c>
      <c r="B220" s="360" t="s">
        <v>732</v>
      </c>
      <c r="C220" s="368" t="s">
        <v>458</v>
      </c>
      <c r="D220" s="368"/>
      <c r="E220" s="368"/>
      <c r="F220" s="368"/>
      <c r="G220" s="368" t="s">
        <v>408</v>
      </c>
      <c r="H220" s="368"/>
      <c r="I220" s="368"/>
      <c r="J220" s="368"/>
      <c r="K220" s="368"/>
      <c r="L220" s="368"/>
      <c r="M220" s="369"/>
    </row>
    <row r="221" spans="1:13" ht="16.8" x14ac:dyDescent="0.3">
      <c r="A221" s="372"/>
      <c r="B221" s="360"/>
      <c r="C221" s="368" t="s">
        <v>459</v>
      </c>
      <c r="D221" s="368"/>
      <c r="E221" s="368"/>
      <c r="F221" s="368"/>
      <c r="G221" s="368" t="s">
        <v>408</v>
      </c>
      <c r="H221" s="368"/>
      <c r="I221" s="368"/>
      <c r="J221" s="368"/>
      <c r="K221" s="368"/>
      <c r="L221" s="368"/>
      <c r="M221" s="369"/>
    </row>
    <row r="222" spans="1:13" ht="16.8" x14ac:dyDescent="0.3">
      <c r="A222" s="372"/>
      <c r="B222" s="360"/>
      <c r="C222" s="368" t="s">
        <v>466</v>
      </c>
      <c r="D222" s="368"/>
      <c r="E222" s="368"/>
      <c r="F222" s="368"/>
      <c r="G222" s="368" t="s">
        <v>408</v>
      </c>
      <c r="H222" s="368"/>
      <c r="I222" s="368"/>
      <c r="J222" s="368"/>
      <c r="K222" s="368"/>
      <c r="L222" s="368"/>
      <c r="M222" s="369"/>
    </row>
    <row r="223" spans="1:13" ht="16.8" x14ac:dyDescent="0.3">
      <c r="A223" s="372"/>
      <c r="B223" s="360"/>
      <c r="C223" s="368" t="s">
        <v>465</v>
      </c>
      <c r="D223" s="368"/>
      <c r="E223" s="368"/>
      <c r="F223" s="368"/>
      <c r="G223" s="368" t="s">
        <v>408</v>
      </c>
      <c r="H223" s="368"/>
      <c r="I223" s="368"/>
      <c r="J223" s="368"/>
      <c r="K223" s="368"/>
      <c r="L223" s="368"/>
      <c r="M223" s="369"/>
    </row>
    <row r="224" spans="1:13" ht="16.8" x14ac:dyDescent="0.3">
      <c r="A224" s="372"/>
      <c r="B224" s="360"/>
      <c r="C224" s="368" t="s">
        <v>464</v>
      </c>
      <c r="D224" s="368"/>
      <c r="E224" s="368"/>
      <c r="F224" s="368"/>
      <c r="G224" s="368" t="s">
        <v>408</v>
      </c>
      <c r="H224" s="368"/>
      <c r="I224" s="368"/>
      <c r="J224" s="368"/>
      <c r="K224" s="368"/>
      <c r="L224" s="368"/>
      <c r="M224" s="369"/>
    </row>
    <row r="225" spans="1:13" ht="16.8" x14ac:dyDescent="0.3">
      <c r="A225" s="372"/>
      <c r="B225" s="360"/>
      <c r="C225" s="368" t="s">
        <v>463</v>
      </c>
      <c r="D225" s="368"/>
      <c r="E225" s="368"/>
      <c r="F225" s="368"/>
      <c r="G225" s="368" t="s">
        <v>408</v>
      </c>
      <c r="H225" s="368"/>
      <c r="I225" s="368"/>
      <c r="J225" s="368"/>
      <c r="K225" s="368"/>
      <c r="L225" s="368"/>
      <c r="M225" s="369"/>
    </row>
    <row r="226" spans="1:13" ht="16.8" x14ac:dyDescent="0.3">
      <c r="A226" s="372"/>
      <c r="B226" s="360"/>
      <c r="C226" s="368" t="s">
        <v>462</v>
      </c>
      <c r="D226" s="368"/>
      <c r="E226" s="368"/>
      <c r="F226" s="368"/>
      <c r="G226" s="368" t="s">
        <v>408</v>
      </c>
      <c r="H226" s="368"/>
      <c r="I226" s="368"/>
      <c r="J226" s="368"/>
      <c r="K226" s="368"/>
      <c r="L226" s="368"/>
      <c r="M226" s="369"/>
    </row>
    <row r="227" spans="1:13" ht="16.8" x14ac:dyDescent="0.3">
      <c r="A227" s="372"/>
      <c r="B227" s="360"/>
      <c r="C227" s="368" t="s">
        <v>461</v>
      </c>
      <c r="D227" s="368"/>
      <c r="E227" s="368"/>
      <c r="F227" s="368"/>
      <c r="G227" s="368" t="s">
        <v>408</v>
      </c>
      <c r="H227" s="368"/>
      <c r="I227" s="368"/>
      <c r="J227" s="368"/>
      <c r="K227" s="368"/>
      <c r="L227" s="368"/>
      <c r="M227" s="369"/>
    </row>
    <row r="228" spans="1:13" ht="16.8" x14ac:dyDescent="0.3">
      <c r="A228" s="372"/>
      <c r="B228" s="360"/>
      <c r="C228" s="368" t="s">
        <v>460</v>
      </c>
      <c r="D228" s="368"/>
      <c r="E228" s="368"/>
      <c r="F228" s="368"/>
      <c r="G228" s="368" t="s">
        <v>408</v>
      </c>
      <c r="H228" s="368"/>
      <c r="I228" s="368"/>
      <c r="J228" s="368"/>
      <c r="K228" s="368"/>
      <c r="L228" s="368"/>
      <c r="M228" s="369"/>
    </row>
    <row r="229" spans="1:13" ht="16.8" x14ac:dyDescent="0.3">
      <c r="A229" s="374">
        <v>6</v>
      </c>
      <c r="B229" s="360" t="s">
        <v>470</v>
      </c>
      <c r="C229" s="368" t="s">
        <v>409</v>
      </c>
      <c r="D229" s="368"/>
      <c r="E229" s="368"/>
      <c r="F229" s="368"/>
      <c r="G229" s="368" t="s">
        <v>408</v>
      </c>
      <c r="H229" s="368"/>
      <c r="I229" s="368"/>
      <c r="J229" s="368"/>
      <c r="K229" s="368"/>
      <c r="L229" s="368"/>
      <c r="M229" s="369"/>
    </row>
    <row r="230" spans="1:13" ht="16.8" x14ac:dyDescent="0.3">
      <c r="A230" s="374"/>
      <c r="B230" s="360"/>
      <c r="C230" s="368" t="s">
        <v>409</v>
      </c>
      <c r="D230" s="368"/>
      <c r="E230" s="368"/>
      <c r="F230" s="368"/>
      <c r="G230" s="368" t="s">
        <v>408</v>
      </c>
      <c r="H230" s="368"/>
      <c r="I230" s="368"/>
      <c r="J230" s="368"/>
      <c r="K230" s="368"/>
      <c r="L230" s="368"/>
      <c r="M230" s="369"/>
    </row>
    <row r="231" spans="1:13" ht="16.8" x14ac:dyDescent="0.3">
      <c r="A231" s="374"/>
      <c r="B231" s="360"/>
      <c r="C231" s="368" t="s">
        <v>409</v>
      </c>
      <c r="D231" s="368"/>
      <c r="E231" s="368"/>
      <c r="F231" s="368"/>
      <c r="G231" s="368" t="s">
        <v>408</v>
      </c>
      <c r="H231" s="368"/>
      <c r="I231" s="368"/>
      <c r="J231" s="368"/>
      <c r="K231" s="368"/>
      <c r="L231" s="368"/>
      <c r="M231" s="369"/>
    </row>
    <row r="232" spans="1:13" ht="16.8" x14ac:dyDescent="0.3">
      <c r="A232" s="374"/>
      <c r="B232" s="360"/>
      <c r="C232" s="368" t="s">
        <v>409</v>
      </c>
      <c r="D232" s="368"/>
      <c r="E232" s="368"/>
      <c r="F232" s="368"/>
      <c r="G232" s="368" t="s">
        <v>408</v>
      </c>
      <c r="H232" s="368"/>
      <c r="I232" s="368"/>
      <c r="J232" s="368"/>
      <c r="K232" s="368"/>
      <c r="L232" s="368"/>
      <c r="M232" s="369"/>
    </row>
    <row r="233" spans="1:13" ht="16.8" x14ac:dyDescent="0.3">
      <c r="A233" s="374"/>
      <c r="B233" s="360"/>
      <c r="C233" s="368" t="s">
        <v>409</v>
      </c>
      <c r="D233" s="368"/>
      <c r="E233" s="368"/>
      <c r="F233" s="368"/>
      <c r="G233" s="368" t="s">
        <v>408</v>
      </c>
      <c r="H233" s="368"/>
      <c r="I233" s="368"/>
      <c r="J233" s="368"/>
      <c r="K233" s="368"/>
      <c r="L233" s="368"/>
      <c r="M233" s="369"/>
    </row>
    <row r="234" spans="1:13" ht="16.8" x14ac:dyDescent="0.3">
      <c r="A234" s="374"/>
      <c r="B234" s="360"/>
      <c r="C234" s="368" t="s">
        <v>409</v>
      </c>
      <c r="D234" s="368"/>
      <c r="E234" s="368"/>
      <c r="F234" s="368"/>
      <c r="G234" s="368" t="s">
        <v>408</v>
      </c>
      <c r="H234" s="368"/>
      <c r="I234" s="368"/>
      <c r="J234" s="368"/>
      <c r="K234" s="368"/>
      <c r="L234" s="368"/>
      <c r="M234" s="369"/>
    </row>
    <row r="235" spans="1:13" ht="16.8" x14ac:dyDescent="0.3">
      <c r="A235" s="374"/>
      <c r="B235" s="360"/>
      <c r="C235" s="368" t="s">
        <v>409</v>
      </c>
      <c r="D235" s="368"/>
      <c r="E235" s="368"/>
      <c r="F235" s="368"/>
      <c r="G235" s="368" t="s">
        <v>408</v>
      </c>
      <c r="H235" s="368"/>
      <c r="I235" s="368"/>
      <c r="J235" s="368"/>
      <c r="K235" s="368"/>
      <c r="L235" s="368"/>
      <c r="M235" s="369"/>
    </row>
    <row r="236" spans="1:13" ht="16.8" x14ac:dyDescent="0.3">
      <c r="A236" s="374"/>
      <c r="B236" s="360"/>
      <c r="C236" s="368" t="s">
        <v>409</v>
      </c>
      <c r="D236" s="368"/>
      <c r="E236" s="368"/>
      <c r="F236" s="368"/>
      <c r="G236" s="368" t="s">
        <v>408</v>
      </c>
      <c r="H236" s="368"/>
      <c r="I236" s="368"/>
      <c r="J236" s="368"/>
      <c r="K236" s="368"/>
      <c r="L236" s="368"/>
      <c r="M236" s="369"/>
    </row>
    <row r="237" spans="1:13" ht="16.8" x14ac:dyDescent="0.3">
      <c r="A237" s="374"/>
      <c r="B237" s="360"/>
      <c r="C237" s="368" t="s">
        <v>409</v>
      </c>
      <c r="D237" s="368"/>
      <c r="E237" s="368"/>
      <c r="F237" s="368"/>
      <c r="G237" s="368" t="s">
        <v>408</v>
      </c>
      <c r="H237" s="368"/>
      <c r="I237" s="368"/>
      <c r="J237" s="368"/>
      <c r="K237" s="368"/>
      <c r="L237" s="368"/>
      <c r="M237" s="369"/>
    </row>
    <row r="238" spans="1:13" ht="16.8" x14ac:dyDescent="0.3">
      <c r="A238" s="374"/>
      <c r="B238" s="360"/>
      <c r="C238" s="368" t="s">
        <v>409</v>
      </c>
      <c r="D238" s="368"/>
      <c r="E238" s="368"/>
      <c r="F238" s="368"/>
      <c r="G238" s="368" t="s">
        <v>408</v>
      </c>
      <c r="H238" s="368"/>
      <c r="I238" s="368"/>
      <c r="J238" s="368"/>
      <c r="K238" s="368"/>
      <c r="L238" s="368"/>
      <c r="M238" s="369"/>
    </row>
    <row r="239" spans="1:13" ht="16.8" x14ac:dyDescent="0.3">
      <c r="A239" s="374"/>
      <c r="B239" s="360"/>
      <c r="C239" s="368" t="s">
        <v>409</v>
      </c>
      <c r="D239" s="368"/>
      <c r="E239" s="368"/>
      <c r="F239" s="368"/>
      <c r="G239" s="368" t="s">
        <v>408</v>
      </c>
      <c r="H239" s="368"/>
      <c r="I239" s="368"/>
      <c r="J239" s="368"/>
      <c r="K239" s="368"/>
      <c r="L239" s="368"/>
      <c r="M239" s="369"/>
    </row>
    <row r="240" spans="1:13" ht="16.8" x14ac:dyDescent="0.3">
      <c r="A240" s="374"/>
      <c r="B240" s="360"/>
      <c r="C240" s="368" t="s">
        <v>409</v>
      </c>
      <c r="D240" s="368"/>
      <c r="E240" s="368"/>
      <c r="F240" s="368"/>
      <c r="G240" s="368" t="s">
        <v>408</v>
      </c>
      <c r="H240" s="368"/>
      <c r="I240" s="368"/>
      <c r="J240" s="368"/>
      <c r="K240" s="368"/>
      <c r="L240" s="368"/>
      <c r="M240" s="369"/>
    </row>
    <row r="241" spans="1:13" ht="16.8" x14ac:dyDescent="0.3">
      <c r="A241" s="374"/>
      <c r="B241" s="360"/>
      <c r="C241" s="368" t="s">
        <v>409</v>
      </c>
      <c r="D241" s="368"/>
      <c r="E241" s="368"/>
      <c r="F241" s="368"/>
      <c r="G241" s="368" t="s">
        <v>408</v>
      </c>
      <c r="H241" s="368"/>
      <c r="I241" s="368"/>
      <c r="J241" s="368"/>
      <c r="K241" s="368"/>
      <c r="L241" s="368"/>
      <c r="M241" s="369"/>
    </row>
    <row r="242" spans="1:13" ht="16.8" x14ac:dyDescent="0.3">
      <c r="A242" s="374"/>
      <c r="B242" s="360"/>
      <c r="C242" s="368" t="s">
        <v>409</v>
      </c>
      <c r="D242" s="368"/>
      <c r="E242" s="368"/>
      <c r="F242" s="368"/>
      <c r="G242" s="368" t="s">
        <v>408</v>
      </c>
      <c r="H242" s="368"/>
      <c r="I242" s="368"/>
      <c r="J242" s="368"/>
      <c r="K242" s="368"/>
      <c r="L242" s="368"/>
      <c r="M242" s="369"/>
    </row>
    <row r="243" spans="1:13" ht="16.8" x14ac:dyDescent="0.3">
      <c r="A243" s="374"/>
      <c r="B243" s="360"/>
      <c r="C243" s="368" t="s">
        <v>409</v>
      </c>
      <c r="D243" s="368"/>
      <c r="E243" s="368"/>
      <c r="F243" s="368"/>
      <c r="G243" s="368" t="s">
        <v>408</v>
      </c>
      <c r="H243" s="368"/>
      <c r="I243" s="368"/>
      <c r="J243" s="368"/>
      <c r="K243" s="368"/>
      <c r="L243" s="368"/>
      <c r="M243" s="369"/>
    </row>
    <row r="244" spans="1:13" ht="28.2" customHeight="1" x14ac:dyDescent="0.3">
      <c r="A244" s="372">
        <v>7</v>
      </c>
      <c r="B244" s="360" t="s">
        <v>472</v>
      </c>
      <c r="C244" s="368" t="s">
        <v>467</v>
      </c>
      <c r="D244" s="368"/>
      <c r="E244" s="368"/>
      <c r="F244" s="368"/>
      <c r="G244" s="368" t="s">
        <v>408</v>
      </c>
      <c r="H244" s="368"/>
      <c r="I244" s="368"/>
      <c r="J244" s="368"/>
      <c r="K244" s="368"/>
      <c r="L244" s="368"/>
      <c r="M244" s="369"/>
    </row>
    <row r="245" spans="1:13" ht="16.8" x14ac:dyDescent="0.3">
      <c r="A245" s="372"/>
      <c r="B245" s="360"/>
      <c r="C245" s="368" t="s">
        <v>468</v>
      </c>
      <c r="D245" s="368"/>
      <c r="E245" s="368"/>
      <c r="F245" s="368"/>
      <c r="G245" s="368" t="s">
        <v>408</v>
      </c>
      <c r="H245" s="368"/>
      <c r="I245" s="368"/>
      <c r="J245" s="368"/>
      <c r="K245" s="368"/>
      <c r="L245" s="368"/>
      <c r="M245" s="369"/>
    </row>
    <row r="246" spans="1:13" ht="17.399999999999999" thickBot="1" x14ac:dyDescent="0.35">
      <c r="A246" s="373"/>
      <c r="B246" s="363"/>
      <c r="C246" s="370" t="s">
        <v>469</v>
      </c>
      <c r="D246" s="370"/>
      <c r="E246" s="370"/>
      <c r="F246" s="370"/>
      <c r="G246" s="370" t="s">
        <v>408</v>
      </c>
      <c r="H246" s="370"/>
      <c r="I246" s="370"/>
      <c r="J246" s="370"/>
      <c r="K246" s="370"/>
      <c r="L246" s="370"/>
      <c r="M246" s="371"/>
    </row>
    <row r="247" spans="1:13" ht="17.399999999999999" x14ac:dyDescent="0.55000000000000004">
      <c r="A247" s="141"/>
      <c r="B247" s="152"/>
      <c r="C247" s="152"/>
      <c r="D247" s="152"/>
      <c r="E247" s="152"/>
      <c r="F247" s="152"/>
      <c r="G247" s="152"/>
      <c r="H247" s="152"/>
      <c r="I247" s="152"/>
      <c r="J247" s="152"/>
      <c r="K247" s="152"/>
      <c r="L247" s="152"/>
      <c r="M247" s="137"/>
    </row>
    <row r="248" spans="1:13" ht="18" thickBot="1" x14ac:dyDescent="0.6">
      <c r="A248" s="94">
        <v>11</v>
      </c>
      <c r="B248" s="150" t="s">
        <v>473</v>
      </c>
      <c r="C248" s="160"/>
      <c r="D248" s="160"/>
      <c r="E248" s="160"/>
      <c r="F248" s="160"/>
      <c r="G248" s="160"/>
      <c r="H248" s="159"/>
      <c r="I248" s="159"/>
      <c r="J248" s="159"/>
      <c r="K248" s="159"/>
      <c r="L248" s="159"/>
      <c r="M248" s="137"/>
    </row>
    <row r="249" spans="1:13" ht="16.2" x14ac:dyDescent="0.3">
      <c r="A249" s="153" t="s">
        <v>420</v>
      </c>
      <c r="B249" s="203" t="s">
        <v>474</v>
      </c>
      <c r="C249" s="366" t="s">
        <v>475</v>
      </c>
      <c r="D249" s="366"/>
      <c r="E249" s="366"/>
      <c r="F249" s="366"/>
      <c r="G249" s="366" t="s">
        <v>476</v>
      </c>
      <c r="H249" s="366"/>
      <c r="I249" s="366"/>
      <c r="J249" s="366"/>
      <c r="K249" s="366"/>
      <c r="L249" s="366"/>
      <c r="M249" s="367"/>
    </row>
    <row r="250" spans="1:13" ht="17.399999999999999" thickBot="1" x14ac:dyDescent="0.35">
      <c r="A250" s="140">
        <v>1</v>
      </c>
      <c r="B250" s="201"/>
      <c r="C250" s="370"/>
      <c r="D250" s="370"/>
      <c r="E250" s="370"/>
      <c r="F250" s="370"/>
      <c r="G250" s="370"/>
      <c r="H250" s="370"/>
      <c r="I250" s="370"/>
      <c r="J250" s="370"/>
      <c r="K250" s="370"/>
      <c r="L250" s="370"/>
      <c r="M250" s="371"/>
    </row>
    <row r="251" spans="1:13" ht="17.399999999999999" x14ac:dyDescent="0.55000000000000004">
      <c r="A251" s="141"/>
      <c r="B251" s="154"/>
      <c r="C251" s="142"/>
      <c r="D251" s="142"/>
      <c r="E251" s="142"/>
      <c r="F251" s="142"/>
      <c r="G251" s="142"/>
      <c r="H251" s="142"/>
      <c r="I251" s="142"/>
      <c r="J251" s="142"/>
      <c r="K251" s="142"/>
      <c r="L251" s="142"/>
      <c r="M251" s="137"/>
    </row>
    <row r="252" spans="1:13" ht="18" thickBot="1" x14ac:dyDescent="0.6">
      <c r="A252" s="94">
        <v>12</v>
      </c>
      <c r="B252" s="150" t="s">
        <v>976</v>
      </c>
      <c r="C252" s="150"/>
      <c r="D252" s="160"/>
      <c r="E252" s="159"/>
      <c r="F252" s="159"/>
      <c r="G252" s="159"/>
      <c r="H252" s="159"/>
      <c r="I252" s="159"/>
      <c r="J252" s="159"/>
      <c r="K252" s="159"/>
      <c r="L252" s="159"/>
      <c r="M252" s="137"/>
    </row>
    <row r="253" spans="1:13" ht="16.2" x14ac:dyDescent="0.3">
      <c r="A253" s="118" t="s">
        <v>420</v>
      </c>
      <c r="B253" s="205" t="s">
        <v>477</v>
      </c>
      <c r="C253" s="366" t="s">
        <v>478</v>
      </c>
      <c r="D253" s="366"/>
      <c r="E253" s="366" t="s">
        <v>479</v>
      </c>
      <c r="F253" s="366"/>
      <c r="G253" s="366"/>
      <c r="H253" s="366"/>
      <c r="I253" s="366"/>
      <c r="J253" s="366"/>
      <c r="K253" s="366"/>
      <c r="L253" s="366"/>
      <c r="M253" s="367"/>
    </row>
    <row r="254" spans="1:13" ht="16.8" x14ac:dyDescent="0.3">
      <c r="A254" s="227">
        <v>1</v>
      </c>
      <c r="B254" s="211" t="s">
        <v>480</v>
      </c>
      <c r="C254" s="360"/>
      <c r="D254" s="360"/>
      <c r="E254" s="361" t="s">
        <v>527</v>
      </c>
      <c r="F254" s="361"/>
      <c r="G254" s="361"/>
      <c r="H254" s="361"/>
      <c r="I254" s="361"/>
      <c r="J254" s="361"/>
      <c r="K254" s="361"/>
      <c r="L254" s="361"/>
      <c r="M254" s="362"/>
    </row>
    <row r="255" spans="1:13" ht="16.8" x14ac:dyDescent="0.3">
      <c r="A255" s="227">
        <v>2</v>
      </c>
      <c r="B255" s="211" t="s">
        <v>578</v>
      </c>
      <c r="C255" s="360"/>
      <c r="D255" s="360"/>
      <c r="E255" s="361" t="s">
        <v>528</v>
      </c>
      <c r="F255" s="361"/>
      <c r="G255" s="361"/>
      <c r="H255" s="361"/>
      <c r="I255" s="361"/>
      <c r="J255" s="361"/>
      <c r="K255" s="361"/>
      <c r="L255" s="361"/>
      <c r="M255" s="362"/>
    </row>
    <row r="256" spans="1:13" ht="16.8" x14ac:dyDescent="0.3">
      <c r="A256" s="227">
        <v>3</v>
      </c>
      <c r="B256" s="211" t="s">
        <v>410</v>
      </c>
      <c r="C256" s="360"/>
      <c r="D256" s="360"/>
      <c r="E256" s="361" t="s">
        <v>529</v>
      </c>
      <c r="F256" s="361"/>
      <c r="G256" s="361"/>
      <c r="H256" s="361"/>
      <c r="I256" s="361"/>
      <c r="J256" s="361"/>
      <c r="K256" s="361"/>
      <c r="L256" s="361"/>
      <c r="M256" s="362"/>
    </row>
    <row r="257" spans="1:13" ht="16.8" x14ac:dyDescent="0.3">
      <c r="A257" s="227">
        <v>4</v>
      </c>
      <c r="B257" s="211" t="s">
        <v>481</v>
      </c>
      <c r="C257" s="360"/>
      <c r="D257" s="360"/>
      <c r="E257" s="356" t="s">
        <v>530</v>
      </c>
      <c r="F257" s="356"/>
      <c r="G257" s="356"/>
      <c r="H257" s="356"/>
      <c r="I257" s="356"/>
      <c r="J257" s="356"/>
      <c r="K257" s="356"/>
      <c r="L257" s="356"/>
      <c r="M257" s="357"/>
    </row>
    <row r="258" spans="1:13" ht="16.8" x14ac:dyDescent="0.3">
      <c r="A258" s="227">
        <v>5</v>
      </c>
      <c r="B258" s="211" t="s">
        <v>411</v>
      </c>
      <c r="C258" s="360"/>
      <c r="D258" s="360"/>
      <c r="E258" s="361" t="s">
        <v>531</v>
      </c>
      <c r="F258" s="361"/>
      <c r="G258" s="361"/>
      <c r="H258" s="361"/>
      <c r="I258" s="361"/>
      <c r="J258" s="361"/>
      <c r="K258" s="361"/>
      <c r="L258" s="361"/>
      <c r="M258" s="362"/>
    </row>
    <row r="259" spans="1:13" ht="16.8" x14ac:dyDescent="0.3">
      <c r="A259" s="227">
        <v>6</v>
      </c>
      <c r="B259" s="211" t="s">
        <v>637</v>
      </c>
      <c r="C259" s="360"/>
      <c r="D259" s="360"/>
      <c r="E259" s="361" t="s">
        <v>532</v>
      </c>
      <c r="F259" s="361"/>
      <c r="G259" s="361"/>
      <c r="H259" s="361"/>
      <c r="I259" s="361"/>
      <c r="J259" s="361"/>
      <c r="K259" s="361"/>
      <c r="L259" s="361"/>
      <c r="M259" s="362"/>
    </row>
    <row r="260" spans="1:13" ht="16.8" x14ac:dyDescent="0.3">
      <c r="A260" s="227">
        <v>7</v>
      </c>
      <c r="B260" s="211" t="s">
        <v>482</v>
      </c>
      <c r="C260" s="360"/>
      <c r="D260" s="360"/>
      <c r="E260" s="361" t="s">
        <v>533</v>
      </c>
      <c r="F260" s="361"/>
      <c r="G260" s="361"/>
      <c r="H260" s="361"/>
      <c r="I260" s="361"/>
      <c r="J260" s="361"/>
      <c r="K260" s="361"/>
      <c r="L260" s="361"/>
      <c r="M260" s="362"/>
    </row>
    <row r="261" spans="1:13" ht="16.8" x14ac:dyDescent="0.3">
      <c r="A261" s="227">
        <v>8</v>
      </c>
      <c r="B261" s="211" t="s">
        <v>483</v>
      </c>
      <c r="C261" s="360"/>
      <c r="D261" s="360"/>
      <c r="E261" s="361" t="s">
        <v>534</v>
      </c>
      <c r="F261" s="361"/>
      <c r="G261" s="361"/>
      <c r="H261" s="361"/>
      <c r="I261" s="361"/>
      <c r="J261" s="361"/>
      <c r="K261" s="361"/>
      <c r="L261" s="361"/>
      <c r="M261" s="362"/>
    </row>
    <row r="262" spans="1:13" ht="16.8" x14ac:dyDescent="0.3">
      <c r="A262" s="227">
        <v>9</v>
      </c>
      <c r="B262" s="211" t="s">
        <v>484</v>
      </c>
      <c r="C262" s="360"/>
      <c r="D262" s="360"/>
      <c r="E262" s="361" t="s">
        <v>534</v>
      </c>
      <c r="F262" s="361"/>
      <c r="G262" s="361"/>
      <c r="H262" s="361"/>
      <c r="I262" s="361"/>
      <c r="J262" s="361"/>
      <c r="K262" s="361"/>
      <c r="L262" s="361"/>
      <c r="M262" s="362"/>
    </row>
    <row r="263" spans="1:13" ht="16.8" x14ac:dyDescent="0.3">
      <c r="A263" s="227">
        <v>10</v>
      </c>
      <c r="B263" s="211" t="s">
        <v>485</v>
      </c>
      <c r="C263" s="360"/>
      <c r="D263" s="360"/>
      <c r="E263" s="361" t="s">
        <v>535</v>
      </c>
      <c r="F263" s="361"/>
      <c r="G263" s="361"/>
      <c r="H263" s="361"/>
      <c r="I263" s="361"/>
      <c r="J263" s="361"/>
      <c r="K263" s="361"/>
      <c r="L263" s="361"/>
      <c r="M263" s="362"/>
    </row>
    <row r="264" spans="1:13" ht="16.8" x14ac:dyDescent="0.3">
      <c r="A264" s="227">
        <v>11</v>
      </c>
      <c r="B264" s="211" t="s">
        <v>464</v>
      </c>
      <c r="C264" s="360"/>
      <c r="D264" s="360"/>
      <c r="E264" s="361" t="s">
        <v>536</v>
      </c>
      <c r="F264" s="361"/>
      <c r="G264" s="361"/>
      <c r="H264" s="361"/>
      <c r="I264" s="361"/>
      <c r="J264" s="361"/>
      <c r="K264" s="361"/>
      <c r="L264" s="361"/>
      <c r="M264" s="362"/>
    </row>
    <row r="265" spans="1:13" ht="16.8" x14ac:dyDescent="0.3">
      <c r="A265" s="227">
        <v>12</v>
      </c>
      <c r="B265" s="211" t="s">
        <v>486</v>
      </c>
      <c r="C265" s="360"/>
      <c r="D265" s="360"/>
      <c r="E265" s="361" t="s">
        <v>537</v>
      </c>
      <c r="F265" s="361"/>
      <c r="G265" s="361"/>
      <c r="H265" s="361"/>
      <c r="I265" s="361"/>
      <c r="J265" s="361"/>
      <c r="K265" s="361"/>
      <c r="L265" s="361"/>
      <c r="M265" s="362"/>
    </row>
    <row r="266" spans="1:13" ht="16.8" x14ac:dyDescent="0.3">
      <c r="A266" s="227">
        <v>13</v>
      </c>
      <c r="B266" s="211" t="s">
        <v>412</v>
      </c>
      <c r="C266" s="360"/>
      <c r="D266" s="360"/>
      <c r="E266" s="361" t="s">
        <v>413</v>
      </c>
      <c r="F266" s="361"/>
      <c r="G266" s="361"/>
      <c r="H266" s="361"/>
      <c r="I266" s="361"/>
      <c r="J266" s="361"/>
      <c r="K266" s="361"/>
      <c r="L266" s="361"/>
      <c r="M266" s="362"/>
    </row>
    <row r="267" spans="1:13" ht="16.8" x14ac:dyDescent="0.3">
      <c r="A267" s="227">
        <v>14</v>
      </c>
      <c r="B267" s="211" t="s">
        <v>487</v>
      </c>
      <c r="C267" s="360"/>
      <c r="D267" s="360"/>
      <c r="E267" s="361" t="s">
        <v>534</v>
      </c>
      <c r="F267" s="361"/>
      <c r="G267" s="361"/>
      <c r="H267" s="361"/>
      <c r="I267" s="361"/>
      <c r="J267" s="361"/>
      <c r="K267" s="361"/>
      <c r="L267" s="361"/>
      <c r="M267" s="362"/>
    </row>
    <row r="268" spans="1:13" ht="16.8" x14ac:dyDescent="0.3">
      <c r="A268" s="227">
        <v>15</v>
      </c>
      <c r="B268" s="211" t="s">
        <v>488</v>
      </c>
      <c r="C268" s="360"/>
      <c r="D268" s="360"/>
      <c r="E268" s="361" t="s">
        <v>538</v>
      </c>
      <c r="F268" s="361"/>
      <c r="G268" s="361"/>
      <c r="H268" s="361"/>
      <c r="I268" s="361"/>
      <c r="J268" s="361"/>
      <c r="K268" s="361"/>
      <c r="L268" s="361"/>
      <c r="M268" s="362"/>
    </row>
    <row r="269" spans="1:13" ht="16.8" x14ac:dyDescent="0.3">
      <c r="A269" s="227">
        <v>16</v>
      </c>
      <c r="B269" s="211" t="s">
        <v>489</v>
      </c>
      <c r="C269" s="360"/>
      <c r="D269" s="360"/>
      <c r="E269" s="361" t="s">
        <v>571</v>
      </c>
      <c r="F269" s="361"/>
      <c r="G269" s="361"/>
      <c r="H269" s="361"/>
      <c r="I269" s="361"/>
      <c r="J269" s="361"/>
      <c r="K269" s="361"/>
      <c r="L269" s="361"/>
      <c r="M269" s="362"/>
    </row>
    <row r="270" spans="1:13" ht="16.8" x14ac:dyDescent="0.3">
      <c r="A270" s="227">
        <v>17</v>
      </c>
      <c r="B270" s="211" t="s">
        <v>490</v>
      </c>
      <c r="C270" s="360"/>
      <c r="D270" s="360"/>
      <c r="E270" s="361" t="s">
        <v>811</v>
      </c>
      <c r="F270" s="361"/>
      <c r="G270" s="361"/>
      <c r="H270" s="361"/>
      <c r="I270" s="361"/>
      <c r="J270" s="361"/>
      <c r="K270" s="361"/>
      <c r="L270" s="361"/>
      <c r="M270" s="362"/>
    </row>
    <row r="271" spans="1:13" ht="16.8" x14ac:dyDescent="0.3">
      <c r="A271" s="227">
        <v>18</v>
      </c>
      <c r="B271" s="211" t="s">
        <v>414</v>
      </c>
      <c r="C271" s="360"/>
      <c r="D271" s="360"/>
      <c r="E271" s="361" t="s">
        <v>573</v>
      </c>
      <c r="F271" s="361"/>
      <c r="G271" s="361"/>
      <c r="H271" s="361"/>
      <c r="I271" s="361"/>
      <c r="J271" s="361"/>
      <c r="K271" s="361"/>
      <c r="L271" s="361"/>
      <c r="M271" s="362"/>
    </row>
    <row r="272" spans="1:13" ht="16.8" x14ac:dyDescent="0.3">
      <c r="A272" s="227">
        <v>19</v>
      </c>
      <c r="B272" s="211" t="s">
        <v>491</v>
      </c>
      <c r="C272" s="360"/>
      <c r="D272" s="360"/>
      <c r="E272" s="361" t="s">
        <v>572</v>
      </c>
      <c r="F272" s="361"/>
      <c r="G272" s="361"/>
      <c r="H272" s="361"/>
      <c r="I272" s="361"/>
      <c r="J272" s="361"/>
      <c r="K272" s="361"/>
      <c r="L272" s="361"/>
      <c r="M272" s="362"/>
    </row>
    <row r="273" spans="1:13" ht="16.8" x14ac:dyDescent="0.3">
      <c r="A273" s="227">
        <v>20</v>
      </c>
      <c r="B273" s="211" t="s">
        <v>492</v>
      </c>
      <c r="C273" s="360"/>
      <c r="D273" s="360"/>
      <c r="E273" s="361" t="s">
        <v>415</v>
      </c>
      <c r="F273" s="361"/>
      <c r="G273" s="361"/>
      <c r="H273" s="361"/>
      <c r="I273" s="361"/>
      <c r="J273" s="361"/>
      <c r="K273" s="361"/>
      <c r="L273" s="361"/>
      <c r="M273" s="362"/>
    </row>
    <row r="274" spans="1:13" ht="16.8" x14ac:dyDescent="0.3">
      <c r="A274" s="227">
        <v>21</v>
      </c>
      <c r="B274" s="211" t="s">
        <v>416</v>
      </c>
      <c r="C274" s="360"/>
      <c r="D274" s="360"/>
      <c r="E274" s="361" t="s">
        <v>539</v>
      </c>
      <c r="F274" s="361"/>
      <c r="G274" s="361"/>
      <c r="H274" s="361"/>
      <c r="I274" s="361"/>
      <c r="J274" s="361"/>
      <c r="K274" s="361"/>
      <c r="L274" s="361"/>
      <c r="M274" s="362"/>
    </row>
    <row r="275" spans="1:13" ht="16.8" x14ac:dyDescent="0.3">
      <c r="A275" s="227">
        <v>22</v>
      </c>
      <c r="B275" s="211" t="s">
        <v>493</v>
      </c>
      <c r="C275" s="360"/>
      <c r="D275" s="360"/>
      <c r="E275" s="361" t="s">
        <v>540</v>
      </c>
      <c r="F275" s="361"/>
      <c r="G275" s="361"/>
      <c r="H275" s="361"/>
      <c r="I275" s="361"/>
      <c r="J275" s="361"/>
      <c r="K275" s="361"/>
      <c r="L275" s="361"/>
      <c r="M275" s="362"/>
    </row>
    <row r="276" spans="1:13" ht="16.8" x14ac:dyDescent="0.3">
      <c r="A276" s="227">
        <v>23</v>
      </c>
      <c r="B276" s="211" t="s">
        <v>494</v>
      </c>
      <c r="C276" s="360"/>
      <c r="D276" s="360"/>
      <c r="E276" s="361" t="s">
        <v>541</v>
      </c>
      <c r="F276" s="361"/>
      <c r="G276" s="361"/>
      <c r="H276" s="361"/>
      <c r="I276" s="361"/>
      <c r="J276" s="361"/>
      <c r="K276" s="361"/>
      <c r="L276" s="361"/>
      <c r="M276" s="362"/>
    </row>
    <row r="277" spans="1:13" ht="16.8" x14ac:dyDescent="0.3">
      <c r="A277" s="227">
        <v>24</v>
      </c>
      <c r="B277" s="211" t="s">
        <v>495</v>
      </c>
      <c r="C277" s="360"/>
      <c r="D277" s="360"/>
      <c r="E277" s="361" t="s">
        <v>542</v>
      </c>
      <c r="F277" s="361"/>
      <c r="G277" s="361"/>
      <c r="H277" s="361"/>
      <c r="I277" s="361"/>
      <c r="J277" s="361"/>
      <c r="K277" s="361"/>
      <c r="L277" s="361"/>
      <c r="M277" s="362"/>
    </row>
    <row r="278" spans="1:13" ht="16.8" x14ac:dyDescent="0.3">
      <c r="A278" s="227">
        <v>25</v>
      </c>
      <c r="B278" s="211" t="s">
        <v>577</v>
      </c>
      <c r="C278" s="360"/>
      <c r="D278" s="360"/>
      <c r="E278" s="361" t="s">
        <v>543</v>
      </c>
      <c r="F278" s="361"/>
      <c r="G278" s="361"/>
      <c r="H278" s="361"/>
      <c r="I278" s="361"/>
      <c r="J278" s="361"/>
      <c r="K278" s="361"/>
      <c r="L278" s="361"/>
      <c r="M278" s="362"/>
    </row>
    <row r="279" spans="1:13" ht="16.8" x14ac:dyDescent="0.3">
      <c r="A279" s="227">
        <v>26</v>
      </c>
      <c r="B279" s="211" t="s">
        <v>481</v>
      </c>
      <c r="C279" s="360"/>
      <c r="D279" s="360"/>
      <c r="E279" s="361" t="s">
        <v>543</v>
      </c>
      <c r="F279" s="361"/>
      <c r="G279" s="361"/>
      <c r="H279" s="361"/>
      <c r="I279" s="361"/>
      <c r="J279" s="361"/>
      <c r="K279" s="361"/>
      <c r="L279" s="361"/>
      <c r="M279" s="362"/>
    </row>
    <row r="280" spans="1:13" ht="16.8" x14ac:dyDescent="0.3">
      <c r="A280" s="227">
        <v>27</v>
      </c>
      <c r="B280" s="211" t="s">
        <v>496</v>
      </c>
      <c r="C280" s="360"/>
      <c r="D280" s="360"/>
      <c r="E280" s="356" t="s">
        <v>1010</v>
      </c>
      <c r="F280" s="356"/>
      <c r="G280" s="356"/>
      <c r="H280" s="356"/>
      <c r="I280" s="356"/>
      <c r="J280" s="356"/>
      <c r="K280" s="356"/>
      <c r="L280" s="356"/>
      <c r="M280" s="357"/>
    </row>
    <row r="281" spans="1:13" ht="17.399999999999999" x14ac:dyDescent="0.55000000000000004">
      <c r="A281" s="227">
        <v>28</v>
      </c>
      <c r="B281" s="155" t="s">
        <v>417</v>
      </c>
      <c r="C281" s="360"/>
      <c r="D281" s="360"/>
      <c r="E281" s="368" t="s">
        <v>812</v>
      </c>
      <c r="F281" s="368"/>
      <c r="G281" s="368"/>
      <c r="H281" s="368"/>
      <c r="I281" s="368"/>
      <c r="J281" s="368"/>
      <c r="K281" s="368"/>
      <c r="L281" s="368"/>
      <c r="M281" s="369"/>
    </row>
    <row r="282" spans="1:13" ht="16.8" x14ac:dyDescent="0.3">
      <c r="A282" s="227">
        <v>29</v>
      </c>
      <c r="B282" s="211" t="s">
        <v>497</v>
      </c>
      <c r="C282" s="360"/>
      <c r="D282" s="360"/>
      <c r="E282" s="361" t="s">
        <v>544</v>
      </c>
      <c r="F282" s="361"/>
      <c r="G282" s="361"/>
      <c r="H282" s="361"/>
      <c r="I282" s="361"/>
      <c r="J282" s="361"/>
      <c r="K282" s="361"/>
      <c r="L282" s="361"/>
      <c r="M282" s="362"/>
    </row>
    <row r="283" spans="1:13" ht="16.8" x14ac:dyDescent="0.3">
      <c r="A283" s="227">
        <v>30</v>
      </c>
      <c r="B283" s="211" t="s">
        <v>486</v>
      </c>
      <c r="C283" s="360"/>
      <c r="D283" s="360"/>
      <c r="E283" s="361" t="s">
        <v>545</v>
      </c>
      <c r="F283" s="361"/>
      <c r="G283" s="361"/>
      <c r="H283" s="361"/>
      <c r="I283" s="361"/>
      <c r="J283" s="361"/>
      <c r="K283" s="361"/>
      <c r="L283" s="361"/>
      <c r="M283" s="362"/>
    </row>
    <row r="284" spans="1:13" ht="16.8" x14ac:dyDescent="0.3">
      <c r="A284" s="227">
        <v>31</v>
      </c>
      <c r="B284" s="211" t="s">
        <v>498</v>
      </c>
      <c r="C284" s="360"/>
      <c r="D284" s="360"/>
      <c r="E284" s="361" t="s">
        <v>413</v>
      </c>
      <c r="F284" s="361"/>
      <c r="G284" s="361"/>
      <c r="H284" s="361"/>
      <c r="I284" s="361"/>
      <c r="J284" s="361"/>
      <c r="K284" s="361"/>
      <c r="L284" s="361"/>
      <c r="M284" s="362"/>
    </row>
    <row r="285" spans="1:13" ht="16.8" x14ac:dyDescent="0.3">
      <c r="A285" s="227">
        <v>32</v>
      </c>
      <c r="B285" s="211" t="s">
        <v>587</v>
      </c>
      <c r="C285" s="360"/>
      <c r="D285" s="360"/>
      <c r="E285" s="361" t="s">
        <v>574</v>
      </c>
      <c r="F285" s="361"/>
      <c r="G285" s="361"/>
      <c r="H285" s="361"/>
      <c r="I285" s="361"/>
      <c r="J285" s="361"/>
      <c r="K285" s="361"/>
      <c r="L285" s="361"/>
      <c r="M285" s="362"/>
    </row>
    <row r="286" spans="1:13" ht="16.8" x14ac:dyDescent="0.3">
      <c r="A286" s="227">
        <v>33</v>
      </c>
      <c r="B286" s="211" t="s">
        <v>499</v>
      </c>
      <c r="C286" s="360"/>
      <c r="D286" s="360"/>
      <c r="E286" s="361" t="s">
        <v>534</v>
      </c>
      <c r="F286" s="361"/>
      <c r="G286" s="361"/>
      <c r="H286" s="361"/>
      <c r="I286" s="361"/>
      <c r="J286" s="361"/>
      <c r="K286" s="361"/>
      <c r="L286" s="361"/>
      <c r="M286" s="362"/>
    </row>
    <row r="287" spans="1:13" ht="16.8" x14ac:dyDescent="0.3">
      <c r="A287" s="227">
        <v>34</v>
      </c>
      <c r="B287" s="211" t="s">
        <v>500</v>
      </c>
      <c r="C287" s="360"/>
      <c r="D287" s="360"/>
      <c r="E287" s="361" t="s">
        <v>546</v>
      </c>
      <c r="F287" s="361"/>
      <c r="G287" s="361"/>
      <c r="H287" s="361"/>
      <c r="I287" s="361"/>
      <c r="J287" s="361"/>
      <c r="K287" s="361"/>
      <c r="L287" s="361"/>
      <c r="M287" s="362"/>
    </row>
    <row r="288" spans="1:13" ht="16.8" x14ac:dyDescent="0.3">
      <c r="A288" s="227">
        <v>35</v>
      </c>
      <c r="B288" s="211" t="s">
        <v>592</v>
      </c>
      <c r="C288" s="360"/>
      <c r="D288" s="360"/>
      <c r="E288" s="361" t="s">
        <v>547</v>
      </c>
      <c r="F288" s="361"/>
      <c r="G288" s="361"/>
      <c r="H288" s="361"/>
      <c r="I288" s="361"/>
      <c r="J288" s="361"/>
      <c r="K288" s="361"/>
      <c r="L288" s="361"/>
      <c r="M288" s="362"/>
    </row>
    <row r="289" spans="1:13" ht="16.8" x14ac:dyDescent="0.3">
      <c r="A289" s="227">
        <v>36</v>
      </c>
      <c r="B289" s="211" t="s">
        <v>418</v>
      </c>
      <c r="C289" s="360"/>
      <c r="D289" s="360"/>
      <c r="E289" s="361" t="s">
        <v>413</v>
      </c>
      <c r="F289" s="361"/>
      <c r="G289" s="361"/>
      <c r="H289" s="361"/>
      <c r="I289" s="361"/>
      <c r="J289" s="361"/>
      <c r="K289" s="361"/>
      <c r="L289" s="361"/>
      <c r="M289" s="362"/>
    </row>
    <row r="290" spans="1:13" ht="17.399999999999999" thickBot="1" x14ac:dyDescent="0.35">
      <c r="A290" s="140">
        <v>37</v>
      </c>
      <c r="B290" s="212" t="s">
        <v>1009</v>
      </c>
      <c r="C290" s="363"/>
      <c r="D290" s="363"/>
      <c r="E290" s="364" t="s">
        <v>534</v>
      </c>
      <c r="F290" s="364"/>
      <c r="G290" s="364"/>
      <c r="H290" s="364"/>
      <c r="I290" s="364"/>
      <c r="J290" s="364"/>
      <c r="K290" s="364"/>
      <c r="L290" s="364"/>
      <c r="M290" s="365"/>
    </row>
    <row r="291" spans="1:13" ht="17.399999999999999" x14ac:dyDescent="0.55000000000000004">
      <c r="A291" s="141"/>
      <c r="B291" s="152"/>
      <c r="C291" s="152"/>
      <c r="D291" s="152"/>
      <c r="E291" s="152"/>
      <c r="F291" s="152"/>
      <c r="G291" s="152"/>
      <c r="H291" s="152"/>
      <c r="I291" s="152"/>
      <c r="J291" s="152"/>
      <c r="K291" s="152"/>
      <c r="L291" s="152"/>
      <c r="M291" s="137"/>
    </row>
    <row r="292" spans="1:13" ht="18" thickBot="1" x14ac:dyDescent="0.6">
      <c r="A292" s="94">
        <v>13</v>
      </c>
      <c r="B292" s="150" t="s">
        <v>501</v>
      </c>
      <c r="C292" s="150"/>
      <c r="D292" s="150"/>
      <c r="E292" s="160"/>
      <c r="F292" s="160"/>
      <c r="G292" s="160"/>
      <c r="H292" s="159"/>
      <c r="I292" s="159"/>
      <c r="J292" s="159"/>
      <c r="K292" s="159"/>
      <c r="L292" s="159"/>
      <c r="M292" s="137"/>
    </row>
    <row r="293" spans="1:13" ht="16.2" x14ac:dyDescent="0.3">
      <c r="A293" s="118" t="s">
        <v>350</v>
      </c>
      <c r="B293" s="366" t="s">
        <v>501</v>
      </c>
      <c r="C293" s="366"/>
      <c r="D293" s="366"/>
      <c r="E293" s="366"/>
      <c r="F293" s="366"/>
      <c r="G293" s="366"/>
      <c r="H293" s="366"/>
      <c r="I293" s="366"/>
      <c r="J293" s="366"/>
      <c r="K293" s="366"/>
      <c r="L293" s="366"/>
      <c r="M293" s="367"/>
    </row>
    <row r="294" spans="1:13" ht="16.8" x14ac:dyDescent="0.3">
      <c r="A294" s="227">
        <v>1</v>
      </c>
      <c r="B294" s="356" t="s">
        <v>813</v>
      </c>
      <c r="C294" s="356"/>
      <c r="D294" s="356"/>
      <c r="E294" s="356"/>
      <c r="F294" s="356"/>
      <c r="G294" s="356"/>
      <c r="H294" s="356"/>
      <c r="I294" s="356"/>
      <c r="J294" s="356"/>
      <c r="K294" s="356"/>
      <c r="L294" s="356"/>
      <c r="M294" s="357"/>
    </row>
    <row r="295" spans="1:13" ht="16.8" x14ac:dyDescent="0.3">
      <c r="A295" s="227">
        <v>2</v>
      </c>
      <c r="B295" s="356" t="s">
        <v>548</v>
      </c>
      <c r="C295" s="356"/>
      <c r="D295" s="356"/>
      <c r="E295" s="356"/>
      <c r="F295" s="356"/>
      <c r="G295" s="356"/>
      <c r="H295" s="356"/>
      <c r="I295" s="356"/>
      <c r="J295" s="356"/>
      <c r="K295" s="356"/>
      <c r="L295" s="356"/>
      <c r="M295" s="357"/>
    </row>
    <row r="296" spans="1:13" ht="16.8" x14ac:dyDescent="0.3">
      <c r="A296" s="227">
        <v>3</v>
      </c>
      <c r="B296" s="356" t="s">
        <v>733</v>
      </c>
      <c r="C296" s="356"/>
      <c r="D296" s="356"/>
      <c r="E296" s="356"/>
      <c r="F296" s="356"/>
      <c r="G296" s="356"/>
      <c r="H296" s="356"/>
      <c r="I296" s="356"/>
      <c r="J296" s="356"/>
      <c r="K296" s="356"/>
      <c r="L296" s="356"/>
      <c r="M296" s="357"/>
    </row>
    <row r="297" spans="1:13" ht="16.8" x14ac:dyDescent="0.3">
      <c r="A297" s="227">
        <v>4</v>
      </c>
      <c r="B297" s="356" t="s">
        <v>502</v>
      </c>
      <c r="C297" s="356"/>
      <c r="D297" s="356"/>
      <c r="E297" s="356"/>
      <c r="F297" s="356"/>
      <c r="G297" s="356"/>
      <c r="H297" s="356"/>
      <c r="I297" s="356"/>
      <c r="J297" s="356"/>
      <c r="K297" s="356"/>
      <c r="L297" s="356"/>
      <c r="M297" s="357"/>
    </row>
    <row r="298" spans="1:13" ht="16.8" x14ac:dyDescent="0.3">
      <c r="A298" s="227">
        <v>5</v>
      </c>
      <c r="B298" s="356" t="s">
        <v>503</v>
      </c>
      <c r="C298" s="356"/>
      <c r="D298" s="356"/>
      <c r="E298" s="356"/>
      <c r="F298" s="356"/>
      <c r="G298" s="356"/>
      <c r="H298" s="356"/>
      <c r="I298" s="356"/>
      <c r="J298" s="356"/>
      <c r="K298" s="356"/>
      <c r="L298" s="356"/>
      <c r="M298" s="357"/>
    </row>
    <row r="299" spans="1:13" ht="16.8" x14ac:dyDescent="0.3">
      <c r="A299" s="227">
        <v>6</v>
      </c>
      <c r="B299" s="356" t="s">
        <v>504</v>
      </c>
      <c r="C299" s="356"/>
      <c r="D299" s="356"/>
      <c r="E299" s="356"/>
      <c r="F299" s="356"/>
      <c r="G299" s="356"/>
      <c r="H299" s="356"/>
      <c r="I299" s="356"/>
      <c r="J299" s="356"/>
      <c r="K299" s="356"/>
      <c r="L299" s="356"/>
      <c r="M299" s="357"/>
    </row>
    <row r="300" spans="1:13" ht="16.8" x14ac:dyDescent="0.3">
      <c r="A300" s="227">
        <v>7</v>
      </c>
      <c r="B300" s="356" t="s">
        <v>505</v>
      </c>
      <c r="C300" s="356"/>
      <c r="D300" s="356"/>
      <c r="E300" s="356"/>
      <c r="F300" s="356"/>
      <c r="G300" s="356"/>
      <c r="H300" s="356"/>
      <c r="I300" s="356"/>
      <c r="J300" s="356"/>
      <c r="K300" s="356"/>
      <c r="L300" s="356"/>
      <c r="M300" s="357"/>
    </row>
    <row r="301" spans="1:13" ht="16.8" x14ac:dyDescent="0.3">
      <c r="A301" s="227">
        <v>8</v>
      </c>
      <c r="B301" s="356" t="s">
        <v>506</v>
      </c>
      <c r="C301" s="356"/>
      <c r="D301" s="356"/>
      <c r="E301" s="356"/>
      <c r="F301" s="356"/>
      <c r="G301" s="356"/>
      <c r="H301" s="356"/>
      <c r="I301" s="356"/>
      <c r="J301" s="356"/>
      <c r="K301" s="356"/>
      <c r="L301" s="356"/>
      <c r="M301" s="357"/>
    </row>
    <row r="302" spans="1:13" ht="16.8" x14ac:dyDescent="0.3">
      <c r="A302" s="227">
        <v>9</v>
      </c>
      <c r="B302" s="356" t="s">
        <v>590</v>
      </c>
      <c r="C302" s="356"/>
      <c r="D302" s="356"/>
      <c r="E302" s="356"/>
      <c r="F302" s="356"/>
      <c r="G302" s="356"/>
      <c r="H302" s="356"/>
      <c r="I302" s="356"/>
      <c r="J302" s="356"/>
      <c r="K302" s="356"/>
      <c r="L302" s="356"/>
      <c r="M302" s="357"/>
    </row>
    <row r="303" spans="1:13" ht="16.8" x14ac:dyDescent="0.3">
      <c r="A303" s="227">
        <v>10</v>
      </c>
      <c r="B303" s="356" t="s">
        <v>507</v>
      </c>
      <c r="C303" s="356"/>
      <c r="D303" s="356"/>
      <c r="E303" s="356"/>
      <c r="F303" s="356"/>
      <c r="G303" s="356"/>
      <c r="H303" s="356"/>
      <c r="I303" s="356"/>
      <c r="J303" s="356"/>
      <c r="K303" s="356"/>
      <c r="L303" s="356"/>
      <c r="M303" s="357"/>
    </row>
    <row r="304" spans="1:13" ht="16.8" x14ac:dyDescent="0.3">
      <c r="A304" s="227">
        <v>11</v>
      </c>
      <c r="B304" s="356" t="s">
        <v>724</v>
      </c>
      <c r="C304" s="356"/>
      <c r="D304" s="356"/>
      <c r="E304" s="356"/>
      <c r="F304" s="356"/>
      <c r="G304" s="356"/>
      <c r="H304" s="356"/>
      <c r="I304" s="356"/>
      <c r="J304" s="356"/>
      <c r="K304" s="356"/>
      <c r="L304" s="356"/>
      <c r="M304" s="357"/>
    </row>
    <row r="305" spans="1:13" ht="16.8" x14ac:dyDescent="0.3">
      <c r="A305" s="227">
        <v>12</v>
      </c>
      <c r="B305" s="356" t="s">
        <v>508</v>
      </c>
      <c r="C305" s="356"/>
      <c r="D305" s="356"/>
      <c r="E305" s="356"/>
      <c r="F305" s="356"/>
      <c r="G305" s="356"/>
      <c r="H305" s="356"/>
      <c r="I305" s="356"/>
      <c r="J305" s="356"/>
      <c r="K305" s="356"/>
      <c r="L305" s="356"/>
      <c r="M305" s="357"/>
    </row>
    <row r="306" spans="1:13" ht="16.8" x14ac:dyDescent="0.3">
      <c r="A306" s="227">
        <v>13</v>
      </c>
      <c r="B306" s="356" t="s">
        <v>509</v>
      </c>
      <c r="C306" s="356"/>
      <c r="D306" s="356"/>
      <c r="E306" s="356"/>
      <c r="F306" s="356"/>
      <c r="G306" s="356"/>
      <c r="H306" s="356"/>
      <c r="I306" s="356"/>
      <c r="J306" s="356"/>
      <c r="K306" s="356"/>
      <c r="L306" s="356"/>
      <c r="M306" s="357"/>
    </row>
    <row r="307" spans="1:13" ht="16.8" x14ac:dyDescent="0.3">
      <c r="A307" s="227">
        <v>14</v>
      </c>
      <c r="B307" s="356" t="s">
        <v>643</v>
      </c>
      <c r="C307" s="356"/>
      <c r="D307" s="356"/>
      <c r="E307" s="356"/>
      <c r="F307" s="356"/>
      <c r="G307" s="356"/>
      <c r="H307" s="356"/>
      <c r="I307" s="356"/>
      <c r="J307" s="356"/>
      <c r="K307" s="356"/>
      <c r="L307" s="356"/>
      <c r="M307" s="357"/>
    </row>
    <row r="308" spans="1:13" ht="16.8" x14ac:dyDescent="0.3">
      <c r="A308" s="227">
        <v>15</v>
      </c>
      <c r="B308" s="356" t="s">
        <v>510</v>
      </c>
      <c r="C308" s="356"/>
      <c r="D308" s="356"/>
      <c r="E308" s="356"/>
      <c r="F308" s="356"/>
      <c r="G308" s="356"/>
      <c r="H308" s="356"/>
      <c r="I308" s="356"/>
      <c r="J308" s="356"/>
      <c r="K308" s="356"/>
      <c r="L308" s="356"/>
      <c r="M308" s="357"/>
    </row>
    <row r="309" spans="1:13" ht="16.8" x14ac:dyDescent="0.3">
      <c r="A309" s="227">
        <v>16</v>
      </c>
      <c r="B309" s="356" t="s">
        <v>511</v>
      </c>
      <c r="C309" s="356"/>
      <c r="D309" s="356"/>
      <c r="E309" s="356"/>
      <c r="F309" s="356"/>
      <c r="G309" s="356"/>
      <c r="H309" s="356"/>
      <c r="I309" s="356"/>
      <c r="J309" s="356"/>
      <c r="K309" s="356"/>
      <c r="L309" s="356"/>
      <c r="M309" s="357"/>
    </row>
    <row r="310" spans="1:13" ht="16.8" x14ac:dyDescent="0.3">
      <c r="A310" s="227">
        <v>17</v>
      </c>
      <c r="B310" s="356" t="s">
        <v>734</v>
      </c>
      <c r="C310" s="356"/>
      <c r="D310" s="356"/>
      <c r="E310" s="356"/>
      <c r="F310" s="356"/>
      <c r="G310" s="356"/>
      <c r="H310" s="356"/>
      <c r="I310" s="356"/>
      <c r="J310" s="356"/>
      <c r="K310" s="356"/>
      <c r="L310" s="356"/>
      <c r="M310" s="357"/>
    </row>
    <row r="311" spans="1:13" ht="16.8" x14ac:dyDescent="0.3">
      <c r="A311" s="227">
        <v>18</v>
      </c>
      <c r="B311" s="356" t="s">
        <v>512</v>
      </c>
      <c r="C311" s="356"/>
      <c r="D311" s="356"/>
      <c r="E311" s="356"/>
      <c r="F311" s="356"/>
      <c r="G311" s="356"/>
      <c r="H311" s="356"/>
      <c r="I311" s="356"/>
      <c r="J311" s="356"/>
      <c r="K311" s="356"/>
      <c r="L311" s="356"/>
      <c r="M311" s="357"/>
    </row>
    <row r="312" spans="1:13" ht="16.8" x14ac:dyDescent="0.3">
      <c r="A312" s="227">
        <v>19</v>
      </c>
      <c r="B312" s="356" t="s">
        <v>513</v>
      </c>
      <c r="C312" s="356"/>
      <c r="D312" s="356"/>
      <c r="E312" s="356"/>
      <c r="F312" s="356"/>
      <c r="G312" s="356"/>
      <c r="H312" s="356"/>
      <c r="I312" s="356"/>
      <c r="J312" s="356"/>
      <c r="K312" s="356"/>
      <c r="L312" s="356"/>
      <c r="M312" s="357"/>
    </row>
    <row r="313" spans="1:13" ht="16.8" x14ac:dyDescent="0.3">
      <c r="A313" s="227">
        <v>20</v>
      </c>
      <c r="B313" s="356" t="s">
        <v>514</v>
      </c>
      <c r="C313" s="356"/>
      <c r="D313" s="356"/>
      <c r="E313" s="356"/>
      <c r="F313" s="356"/>
      <c r="G313" s="356"/>
      <c r="H313" s="356"/>
      <c r="I313" s="356"/>
      <c r="J313" s="356"/>
      <c r="K313" s="356"/>
      <c r="L313" s="356"/>
      <c r="M313" s="357"/>
    </row>
    <row r="314" spans="1:13" ht="16.8" x14ac:dyDescent="0.3">
      <c r="A314" s="227">
        <v>21</v>
      </c>
      <c r="B314" s="356" t="s">
        <v>515</v>
      </c>
      <c r="C314" s="356"/>
      <c r="D314" s="356"/>
      <c r="E314" s="356"/>
      <c r="F314" s="356"/>
      <c r="G314" s="356"/>
      <c r="H314" s="356"/>
      <c r="I314" s="356"/>
      <c r="J314" s="356"/>
      <c r="K314" s="356"/>
      <c r="L314" s="356"/>
      <c r="M314" s="357"/>
    </row>
    <row r="315" spans="1:13" ht="16.8" x14ac:dyDescent="0.3">
      <c r="A315" s="227">
        <v>22</v>
      </c>
      <c r="B315" s="356" t="s">
        <v>588</v>
      </c>
      <c r="C315" s="356"/>
      <c r="D315" s="356"/>
      <c r="E315" s="356"/>
      <c r="F315" s="356"/>
      <c r="G315" s="356"/>
      <c r="H315" s="356"/>
      <c r="I315" s="356"/>
      <c r="J315" s="356"/>
      <c r="K315" s="356"/>
      <c r="L315" s="356"/>
      <c r="M315" s="357"/>
    </row>
    <row r="316" spans="1:13" ht="16.8" x14ac:dyDescent="0.3">
      <c r="A316" s="227">
        <v>23</v>
      </c>
      <c r="B316" s="356" t="s">
        <v>516</v>
      </c>
      <c r="C316" s="356"/>
      <c r="D316" s="356"/>
      <c r="E316" s="356"/>
      <c r="F316" s="356"/>
      <c r="G316" s="356"/>
      <c r="H316" s="356"/>
      <c r="I316" s="356"/>
      <c r="J316" s="356"/>
      <c r="K316" s="356"/>
      <c r="L316" s="356"/>
      <c r="M316" s="357"/>
    </row>
    <row r="317" spans="1:13" ht="16.8" x14ac:dyDescent="0.3">
      <c r="A317" s="227">
        <v>24</v>
      </c>
      <c r="B317" s="356" t="s">
        <v>517</v>
      </c>
      <c r="C317" s="356"/>
      <c r="D317" s="356"/>
      <c r="E317" s="356"/>
      <c r="F317" s="356"/>
      <c r="G317" s="356"/>
      <c r="H317" s="356"/>
      <c r="I317" s="356"/>
      <c r="J317" s="356"/>
      <c r="K317" s="356"/>
      <c r="L317" s="356"/>
      <c r="M317" s="357"/>
    </row>
    <row r="318" spans="1:13" ht="16.8" x14ac:dyDescent="0.3">
      <c r="A318" s="227">
        <v>25</v>
      </c>
      <c r="B318" s="356" t="s">
        <v>518</v>
      </c>
      <c r="C318" s="356"/>
      <c r="D318" s="356"/>
      <c r="E318" s="356"/>
      <c r="F318" s="356"/>
      <c r="G318" s="356"/>
      <c r="H318" s="356"/>
      <c r="I318" s="356"/>
      <c r="J318" s="356"/>
      <c r="K318" s="356"/>
      <c r="L318" s="356"/>
      <c r="M318" s="357"/>
    </row>
    <row r="319" spans="1:13" ht="16.8" x14ac:dyDescent="0.3">
      <c r="A319" s="227">
        <v>26</v>
      </c>
      <c r="B319" s="356" t="s">
        <v>519</v>
      </c>
      <c r="C319" s="356"/>
      <c r="D319" s="356"/>
      <c r="E319" s="356"/>
      <c r="F319" s="356"/>
      <c r="G319" s="356"/>
      <c r="H319" s="356"/>
      <c r="I319" s="356"/>
      <c r="J319" s="356"/>
      <c r="K319" s="356"/>
      <c r="L319" s="356"/>
      <c r="M319" s="357"/>
    </row>
    <row r="320" spans="1:13" ht="16.8" x14ac:dyDescent="0.3">
      <c r="A320" s="227">
        <v>27</v>
      </c>
      <c r="B320" s="356" t="s">
        <v>520</v>
      </c>
      <c r="C320" s="356"/>
      <c r="D320" s="356"/>
      <c r="E320" s="356"/>
      <c r="F320" s="356"/>
      <c r="G320" s="356"/>
      <c r="H320" s="356"/>
      <c r="I320" s="356"/>
      <c r="J320" s="356"/>
      <c r="K320" s="356"/>
      <c r="L320" s="356"/>
      <c r="M320" s="357"/>
    </row>
    <row r="321" spans="1:13" ht="16.8" x14ac:dyDescent="0.3">
      <c r="A321" s="258">
        <v>28</v>
      </c>
      <c r="B321" s="356" t="s">
        <v>521</v>
      </c>
      <c r="C321" s="356"/>
      <c r="D321" s="356"/>
      <c r="E321" s="356"/>
      <c r="F321" s="356"/>
      <c r="G321" s="356"/>
      <c r="H321" s="356"/>
      <c r="I321" s="356"/>
      <c r="J321" s="356"/>
      <c r="K321" s="356"/>
      <c r="L321" s="356"/>
      <c r="M321" s="357"/>
    </row>
    <row r="322" spans="1:13" ht="16.8" x14ac:dyDescent="0.3">
      <c r="A322" s="258">
        <v>29</v>
      </c>
      <c r="B322" s="356" t="s">
        <v>522</v>
      </c>
      <c r="C322" s="356"/>
      <c r="D322" s="356"/>
      <c r="E322" s="356"/>
      <c r="F322" s="356"/>
      <c r="G322" s="356"/>
      <c r="H322" s="356"/>
      <c r="I322" s="356"/>
      <c r="J322" s="356"/>
      <c r="K322" s="356"/>
      <c r="L322" s="356"/>
      <c r="M322" s="357"/>
    </row>
    <row r="323" spans="1:13" ht="16.8" x14ac:dyDescent="0.3">
      <c r="A323" s="258">
        <v>30</v>
      </c>
      <c r="B323" s="356" t="s">
        <v>735</v>
      </c>
      <c r="C323" s="356"/>
      <c r="D323" s="356"/>
      <c r="E323" s="356"/>
      <c r="F323" s="356"/>
      <c r="G323" s="356"/>
      <c r="H323" s="356"/>
      <c r="I323" s="356"/>
      <c r="J323" s="356"/>
      <c r="K323" s="356"/>
      <c r="L323" s="356"/>
      <c r="M323" s="357"/>
    </row>
    <row r="324" spans="1:13" ht="16.8" x14ac:dyDescent="0.3">
      <c r="A324" s="258">
        <v>31</v>
      </c>
      <c r="B324" s="356" t="s">
        <v>523</v>
      </c>
      <c r="C324" s="356"/>
      <c r="D324" s="356"/>
      <c r="E324" s="356"/>
      <c r="F324" s="356"/>
      <c r="G324" s="356"/>
      <c r="H324" s="356"/>
      <c r="I324" s="356"/>
      <c r="J324" s="356"/>
      <c r="K324" s="356"/>
      <c r="L324" s="356"/>
      <c r="M324" s="357"/>
    </row>
    <row r="325" spans="1:13" ht="16.8" x14ac:dyDescent="0.3">
      <c r="A325" s="258">
        <v>32</v>
      </c>
      <c r="B325" s="356" t="s">
        <v>725</v>
      </c>
      <c r="C325" s="356"/>
      <c r="D325" s="356"/>
      <c r="E325" s="356"/>
      <c r="F325" s="356"/>
      <c r="G325" s="356"/>
      <c r="H325" s="356"/>
      <c r="I325" s="356"/>
      <c r="J325" s="356"/>
      <c r="K325" s="356"/>
      <c r="L325" s="356"/>
      <c r="M325" s="357"/>
    </row>
    <row r="326" spans="1:13" ht="16.8" x14ac:dyDescent="0.3">
      <c r="A326" s="258">
        <v>33</v>
      </c>
      <c r="B326" s="356" t="s">
        <v>726</v>
      </c>
      <c r="C326" s="356"/>
      <c r="D326" s="356"/>
      <c r="E326" s="356"/>
      <c r="F326" s="356"/>
      <c r="G326" s="356"/>
      <c r="H326" s="356"/>
      <c r="I326" s="356"/>
      <c r="J326" s="356"/>
      <c r="K326" s="356"/>
      <c r="L326" s="356"/>
      <c r="M326" s="357"/>
    </row>
    <row r="327" spans="1:13" ht="16.8" x14ac:dyDescent="0.3">
      <c r="A327" s="258">
        <v>34</v>
      </c>
      <c r="B327" s="356" t="s">
        <v>419</v>
      </c>
      <c r="C327" s="356"/>
      <c r="D327" s="356"/>
      <c r="E327" s="356"/>
      <c r="F327" s="356"/>
      <c r="G327" s="356"/>
      <c r="H327" s="356"/>
      <c r="I327" s="356"/>
      <c r="J327" s="356"/>
      <c r="K327" s="356"/>
      <c r="L327" s="356"/>
      <c r="M327" s="357"/>
    </row>
    <row r="328" spans="1:13" ht="16.8" x14ac:dyDescent="0.3">
      <c r="A328" s="258">
        <v>35</v>
      </c>
      <c r="B328" s="356" t="s">
        <v>524</v>
      </c>
      <c r="C328" s="356"/>
      <c r="D328" s="356"/>
      <c r="E328" s="356"/>
      <c r="F328" s="356"/>
      <c r="G328" s="356"/>
      <c r="H328" s="356"/>
      <c r="I328" s="356"/>
      <c r="J328" s="356"/>
      <c r="K328" s="356"/>
      <c r="L328" s="356"/>
      <c r="M328" s="357"/>
    </row>
    <row r="329" spans="1:13" ht="16.8" x14ac:dyDescent="0.3">
      <c r="A329" s="258">
        <v>36</v>
      </c>
      <c r="B329" s="356" t="s">
        <v>950</v>
      </c>
      <c r="C329" s="356"/>
      <c r="D329" s="356"/>
      <c r="E329" s="356"/>
      <c r="F329" s="356"/>
      <c r="G329" s="356"/>
      <c r="H329" s="356"/>
      <c r="I329" s="356"/>
      <c r="J329" s="356"/>
      <c r="K329" s="356"/>
      <c r="L329" s="356"/>
      <c r="M329" s="357"/>
    </row>
    <row r="330" spans="1:13" ht="16.8" x14ac:dyDescent="0.3">
      <c r="A330" s="258">
        <v>37</v>
      </c>
      <c r="B330" s="356" t="s">
        <v>525</v>
      </c>
      <c r="C330" s="356"/>
      <c r="D330" s="356"/>
      <c r="E330" s="356"/>
      <c r="F330" s="356"/>
      <c r="G330" s="356"/>
      <c r="H330" s="356"/>
      <c r="I330" s="356"/>
      <c r="J330" s="356"/>
      <c r="K330" s="356"/>
      <c r="L330" s="356"/>
      <c r="M330" s="357"/>
    </row>
    <row r="331" spans="1:13" ht="16.8" x14ac:dyDescent="0.3">
      <c r="A331" s="258">
        <v>38</v>
      </c>
      <c r="B331" s="356" t="s">
        <v>736</v>
      </c>
      <c r="C331" s="356"/>
      <c r="D331" s="356"/>
      <c r="E331" s="356"/>
      <c r="F331" s="356"/>
      <c r="G331" s="356"/>
      <c r="H331" s="356"/>
      <c r="I331" s="356"/>
      <c r="J331" s="356"/>
      <c r="K331" s="356"/>
      <c r="L331" s="356"/>
      <c r="M331" s="357"/>
    </row>
    <row r="332" spans="1:13" ht="17.399999999999999" thickBot="1" x14ac:dyDescent="0.35">
      <c r="A332" s="140">
        <v>39</v>
      </c>
      <c r="B332" s="358" t="s">
        <v>526</v>
      </c>
      <c r="C332" s="358"/>
      <c r="D332" s="358"/>
      <c r="E332" s="358"/>
      <c r="F332" s="358"/>
      <c r="G332" s="358"/>
      <c r="H332" s="358"/>
      <c r="I332" s="358"/>
      <c r="J332" s="358"/>
      <c r="K332" s="358"/>
      <c r="L332" s="358"/>
      <c r="M332" s="359"/>
    </row>
    <row r="333" spans="1:13" ht="15.6" x14ac:dyDescent="0.4">
      <c r="A333" s="5"/>
      <c r="B333" s="5"/>
      <c r="C333" s="5"/>
      <c r="D333" s="5"/>
      <c r="E333" s="5"/>
      <c r="F333" s="5"/>
      <c r="G333" s="5"/>
      <c r="H333" s="5"/>
      <c r="I333" s="5"/>
      <c r="J333" s="5"/>
      <c r="K333" s="5"/>
      <c r="L333" s="5"/>
      <c r="M333" s="5"/>
    </row>
    <row r="334" spans="1:13" ht="15.6" x14ac:dyDescent="0.4">
      <c r="A334" s="5"/>
      <c r="B334" s="5"/>
      <c r="C334" s="5"/>
      <c r="D334" s="5"/>
      <c r="E334" s="5"/>
      <c r="F334" s="5"/>
      <c r="G334" s="5"/>
      <c r="H334" s="5"/>
      <c r="I334" s="5"/>
      <c r="J334" s="5"/>
      <c r="K334" s="5"/>
      <c r="L334" s="5"/>
      <c r="M334" s="5"/>
    </row>
    <row r="335" spans="1:13" ht="15.6" x14ac:dyDescent="0.4">
      <c r="A335" s="5"/>
      <c r="B335" s="5"/>
      <c r="C335" s="5"/>
      <c r="D335" s="5"/>
      <c r="E335" s="5"/>
      <c r="F335" s="5"/>
      <c r="G335" s="5"/>
      <c r="H335" s="5"/>
      <c r="I335" s="5"/>
      <c r="J335" s="5"/>
      <c r="K335" s="5"/>
      <c r="L335" s="5"/>
      <c r="M335" s="5"/>
    </row>
    <row r="336" spans="1:13" ht="15.6" x14ac:dyDescent="0.4">
      <c r="A336" s="5"/>
      <c r="B336" s="5"/>
      <c r="C336" s="5"/>
      <c r="D336" s="5"/>
      <c r="E336" s="5"/>
      <c r="F336" s="5"/>
      <c r="G336" s="5"/>
      <c r="H336" s="5"/>
      <c r="I336" s="5"/>
      <c r="J336" s="5"/>
      <c r="K336" s="5"/>
      <c r="L336" s="5"/>
      <c r="M336" s="5"/>
    </row>
    <row r="337" spans="1:13" ht="15.6" x14ac:dyDescent="0.4">
      <c r="A337" s="5"/>
      <c r="B337" s="5"/>
      <c r="C337" s="5"/>
      <c r="D337" s="5"/>
      <c r="E337" s="5"/>
      <c r="F337" s="5"/>
      <c r="G337" s="5"/>
      <c r="H337" s="5"/>
      <c r="I337" s="5"/>
      <c r="J337" s="5"/>
      <c r="K337" s="5"/>
      <c r="L337" s="5"/>
      <c r="M337" s="5"/>
    </row>
    <row r="338" spans="1:13" x14ac:dyDescent="0.3">
      <c r="A338" s="350" t="s">
        <v>742</v>
      </c>
      <c r="B338" s="350"/>
      <c r="C338" s="350"/>
      <c r="D338" s="350"/>
      <c r="E338" s="350"/>
      <c r="F338" s="350"/>
      <c r="G338" s="350"/>
      <c r="H338" s="350"/>
      <c r="I338" s="350"/>
      <c r="J338" s="350"/>
      <c r="K338" s="350"/>
      <c r="L338" s="350"/>
      <c r="M338" s="350"/>
    </row>
    <row r="339" spans="1:13" x14ac:dyDescent="0.3">
      <c r="A339" s="350" t="s">
        <v>753</v>
      </c>
      <c r="B339" s="350"/>
      <c r="C339" s="350"/>
      <c r="D339" s="350"/>
      <c r="E339" s="350"/>
      <c r="F339" s="350"/>
      <c r="G339" s="350"/>
      <c r="H339" s="350"/>
      <c r="I339" s="350"/>
      <c r="J339" s="350"/>
      <c r="K339" s="350"/>
      <c r="L339" s="350"/>
      <c r="M339" s="350"/>
    </row>
    <row r="340" spans="1:13" x14ac:dyDescent="0.3">
      <c r="A340" s="350" t="s">
        <v>76</v>
      </c>
      <c r="B340" s="350"/>
      <c r="C340" s="350"/>
      <c r="D340" s="350"/>
      <c r="E340" s="350"/>
      <c r="F340" s="350"/>
      <c r="G340" s="350"/>
      <c r="H340" s="350"/>
      <c r="I340" s="350"/>
      <c r="J340" s="350"/>
      <c r="K340" s="350"/>
      <c r="L340" s="350"/>
      <c r="M340" s="350"/>
    </row>
    <row r="341" spans="1:13" x14ac:dyDescent="0.3">
      <c r="A341" s="350" t="s">
        <v>1030</v>
      </c>
      <c r="B341" s="350"/>
      <c r="C341" s="350"/>
      <c r="D341" s="350"/>
      <c r="E341" s="350"/>
      <c r="F341" s="350"/>
      <c r="G341" s="350"/>
      <c r="H341" s="350"/>
      <c r="I341" s="350"/>
      <c r="J341" s="350"/>
      <c r="K341" s="350"/>
      <c r="L341" s="350"/>
      <c r="M341" s="350"/>
    </row>
    <row r="342" spans="1:13" x14ac:dyDescent="0.3">
      <c r="A342" s="350" t="s">
        <v>752</v>
      </c>
      <c r="B342" s="350"/>
      <c r="C342" s="350"/>
      <c r="D342" s="350"/>
      <c r="E342" s="350"/>
      <c r="F342" s="350"/>
      <c r="G342" s="350"/>
      <c r="H342" s="350"/>
      <c r="I342" s="350"/>
      <c r="J342" s="350"/>
      <c r="K342" s="350"/>
      <c r="L342" s="350"/>
      <c r="M342" s="350"/>
    </row>
    <row r="343" spans="1:13" ht="16.2" thickBot="1" x14ac:dyDescent="0.45">
      <c r="A343" s="351" t="str">
        <f>'پشتی بازنگری غیر طبی'!B15</f>
        <v>د پوهنتون نوم دې ولیکل شي</v>
      </c>
      <c r="B343" s="351"/>
      <c r="C343" s="351"/>
      <c r="D343" s="351"/>
      <c r="E343" s="351"/>
      <c r="F343" s="29"/>
      <c r="G343" s="352" t="str">
        <f>'پشتی بازنگری غیر طبی'!B16</f>
        <v>موقعیت: ولایت x</v>
      </c>
      <c r="H343" s="352"/>
      <c r="I343" s="353" t="str">
        <f>'پشتی بازنگری غیر طبی'!C22</f>
        <v xml:space="preserve">د بیاکتنې نېټه: </v>
      </c>
      <c r="J343" s="353"/>
      <c r="K343" s="29"/>
      <c r="L343" s="30" t="str">
        <f>'پشتی بازنگری غیر طبی'!E22</f>
        <v>1400/11/11</v>
      </c>
      <c r="M343" s="30" t="str">
        <f>'پشتی بازنگری غیر طبی'!G22</f>
        <v>1400/11/12</v>
      </c>
    </row>
    <row r="344" spans="1:13" ht="39" customHeight="1" x14ac:dyDescent="0.3">
      <c r="A344" s="311" t="s">
        <v>963</v>
      </c>
      <c r="B344" s="280"/>
      <c r="C344" s="280"/>
      <c r="D344" s="280"/>
      <c r="E344" s="281"/>
      <c r="F344" s="60"/>
      <c r="G344" s="354" t="s">
        <v>79</v>
      </c>
      <c r="H344" s="355"/>
      <c r="I344" s="316">
        <f>I354+I382+I424+I454</f>
        <v>96</v>
      </c>
      <c r="J344" s="317"/>
      <c r="K344" s="68"/>
      <c r="L344" s="69" t="s">
        <v>179</v>
      </c>
      <c r="M344" s="70">
        <f>L354+L382+L424+L454</f>
        <v>75.8</v>
      </c>
    </row>
    <row r="345" spans="1:13" ht="24.6" customHeight="1" x14ac:dyDescent="0.4">
      <c r="A345" s="307" t="s">
        <v>420</v>
      </c>
      <c r="B345" s="285" t="s">
        <v>77</v>
      </c>
      <c r="C345" s="286" t="s">
        <v>1003</v>
      </c>
      <c r="D345" s="285" t="s">
        <v>52</v>
      </c>
      <c r="E345" s="306" t="s">
        <v>78</v>
      </c>
      <c r="F345" s="6"/>
      <c r="G345" s="338" t="s">
        <v>1004</v>
      </c>
      <c r="H345" s="340" t="s">
        <v>135</v>
      </c>
      <c r="I345" s="334" t="s">
        <v>136</v>
      </c>
      <c r="J345" s="336" t="s">
        <v>137</v>
      </c>
      <c r="K345" s="6"/>
      <c r="L345" s="307" t="s">
        <v>814</v>
      </c>
      <c r="M345" s="306"/>
    </row>
    <row r="346" spans="1:13" ht="15.6" x14ac:dyDescent="0.4">
      <c r="A346" s="307"/>
      <c r="B346" s="285"/>
      <c r="C346" s="286"/>
      <c r="D346" s="285"/>
      <c r="E346" s="306"/>
      <c r="F346" s="6"/>
      <c r="G346" s="307"/>
      <c r="H346" s="285"/>
      <c r="I346" s="286"/>
      <c r="J346" s="306"/>
      <c r="K346" s="6"/>
      <c r="L346" s="215" t="s">
        <v>74</v>
      </c>
      <c r="M346" s="224" t="s">
        <v>134</v>
      </c>
    </row>
    <row r="347" spans="1:13" ht="37.799999999999997" x14ac:dyDescent="0.4">
      <c r="A347" s="308">
        <v>1.1000000000000001</v>
      </c>
      <c r="B347" s="323" t="s">
        <v>964</v>
      </c>
      <c r="C347" s="214" t="s">
        <v>0</v>
      </c>
      <c r="D347" s="214" t="s">
        <v>237</v>
      </c>
      <c r="E347" s="302">
        <f>I354</f>
        <v>15</v>
      </c>
      <c r="F347" s="7"/>
      <c r="G347" s="222">
        <v>1</v>
      </c>
      <c r="H347" s="52" t="s">
        <v>815</v>
      </c>
      <c r="I347" s="236">
        <v>1</v>
      </c>
      <c r="J347" s="237">
        <f>I347*8%/96</f>
        <v>8.3333333333333339E-4</v>
      </c>
      <c r="K347" s="228" t="str">
        <f t="shared" ref="K347:K354" si="14">IF(AND(L347&gt;=0,L347&lt;=I347),"",IF(AND(L347&gt;I347),"*"))</f>
        <v/>
      </c>
      <c r="L347" s="8"/>
      <c r="M347" s="237">
        <f>L347*8%/96</f>
        <v>0</v>
      </c>
    </row>
    <row r="348" spans="1:13" ht="25.2" x14ac:dyDescent="0.4">
      <c r="A348" s="308"/>
      <c r="B348" s="323"/>
      <c r="C348" s="284" t="s">
        <v>50</v>
      </c>
      <c r="D348" s="284" t="s">
        <v>195</v>
      </c>
      <c r="E348" s="302"/>
      <c r="F348" s="7"/>
      <c r="G348" s="222">
        <v>2</v>
      </c>
      <c r="H348" s="52" t="s">
        <v>238</v>
      </c>
      <c r="I348" s="236">
        <v>2</v>
      </c>
      <c r="J348" s="237">
        <f t="shared" ref="J348:J353" si="15">I348*8%/96</f>
        <v>1.6666666666666668E-3</v>
      </c>
      <c r="K348" s="228" t="str">
        <f t="shared" si="14"/>
        <v/>
      </c>
      <c r="L348" s="8">
        <v>2</v>
      </c>
      <c r="M348" s="237">
        <f t="shared" ref="M348:M353" si="16">L348*8%/96</f>
        <v>1.6666666666666668E-3</v>
      </c>
    </row>
    <row r="349" spans="1:13" ht="25.2" x14ac:dyDescent="0.4">
      <c r="A349" s="308"/>
      <c r="B349" s="323"/>
      <c r="C349" s="284"/>
      <c r="D349" s="284"/>
      <c r="E349" s="302"/>
      <c r="F349" s="7"/>
      <c r="G349" s="222">
        <v>3</v>
      </c>
      <c r="H349" s="52" t="s">
        <v>816</v>
      </c>
      <c r="I349" s="236">
        <v>2</v>
      </c>
      <c r="J349" s="237">
        <f t="shared" si="15"/>
        <v>1.6666666666666668E-3</v>
      </c>
      <c r="K349" s="228" t="str">
        <f t="shared" si="14"/>
        <v/>
      </c>
      <c r="L349" s="8">
        <v>2</v>
      </c>
      <c r="M349" s="237">
        <f t="shared" si="16"/>
        <v>1.6666666666666668E-3</v>
      </c>
    </row>
    <row r="350" spans="1:13" ht="37.799999999999997" x14ac:dyDescent="0.4">
      <c r="A350" s="308"/>
      <c r="B350" s="323"/>
      <c r="C350" s="214" t="s">
        <v>51</v>
      </c>
      <c r="D350" s="214" t="s">
        <v>235</v>
      </c>
      <c r="E350" s="302"/>
      <c r="F350" s="7"/>
      <c r="G350" s="222">
        <v>4</v>
      </c>
      <c r="H350" s="52" t="s">
        <v>239</v>
      </c>
      <c r="I350" s="236">
        <v>2</v>
      </c>
      <c r="J350" s="237">
        <f t="shared" si="15"/>
        <v>1.6666666666666668E-3</v>
      </c>
      <c r="K350" s="228" t="str">
        <f t="shared" si="14"/>
        <v/>
      </c>
      <c r="L350" s="8">
        <v>2</v>
      </c>
      <c r="M350" s="237">
        <f t="shared" si="16"/>
        <v>1.6666666666666668E-3</v>
      </c>
    </row>
    <row r="351" spans="1:13" ht="25.2" x14ac:dyDescent="0.4">
      <c r="A351" s="308"/>
      <c r="B351" s="323"/>
      <c r="C351" s="284" t="s">
        <v>81</v>
      </c>
      <c r="D351" s="284" t="s">
        <v>234</v>
      </c>
      <c r="E351" s="302"/>
      <c r="F351" s="7"/>
      <c r="G351" s="222">
        <v>5</v>
      </c>
      <c r="H351" s="52" t="s">
        <v>817</v>
      </c>
      <c r="I351" s="236">
        <v>3</v>
      </c>
      <c r="J351" s="237">
        <f t="shared" si="15"/>
        <v>2.5000000000000001E-3</v>
      </c>
      <c r="K351" s="228" t="str">
        <f t="shared" si="14"/>
        <v/>
      </c>
      <c r="L351" s="8">
        <v>3</v>
      </c>
      <c r="M351" s="237">
        <f t="shared" si="16"/>
        <v>2.5000000000000001E-3</v>
      </c>
    </row>
    <row r="352" spans="1:13" ht="25.2" x14ac:dyDescent="0.4">
      <c r="A352" s="308"/>
      <c r="B352" s="323"/>
      <c r="C352" s="284"/>
      <c r="D352" s="284"/>
      <c r="E352" s="302"/>
      <c r="F352" s="7"/>
      <c r="G352" s="222">
        <v>6</v>
      </c>
      <c r="H352" s="52" t="s">
        <v>818</v>
      </c>
      <c r="I352" s="236">
        <v>3</v>
      </c>
      <c r="J352" s="237">
        <f>I352*8%/96</f>
        <v>2.5000000000000001E-3</v>
      </c>
      <c r="K352" s="228" t="str">
        <f t="shared" si="14"/>
        <v/>
      </c>
      <c r="L352" s="8">
        <v>3</v>
      </c>
      <c r="M352" s="237">
        <f>L352*8%/96</f>
        <v>2.5000000000000001E-3</v>
      </c>
    </row>
    <row r="353" spans="1:13" ht="25.2" x14ac:dyDescent="0.4">
      <c r="A353" s="308"/>
      <c r="B353" s="323"/>
      <c r="C353" s="284" t="s">
        <v>82</v>
      </c>
      <c r="D353" s="284" t="s">
        <v>236</v>
      </c>
      <c r="E353" s="302"/>
      <c r="F353" s="7"/>
      <c r="G353" s="222">
        <v>7</v>
      </c>
      <c r="H353" s="52" t="s">
        <v>240</v>
      </c>
      <c r="I353" s="236">
        <v>2</v>
      </c>
      <c r="J353" s="237">
        <f t="shared" si="15"/>
        <v>1.6666666666666668E-3</v>
      </c>
      <c r="K353" s="228" t="str">
        <f t="shared" si="14"/>
        <v/>
      </c>
      <c r="L353" s="8">
        <v>2</v>
      </c>
      <c r="M353" s="237">
        <f t="shared" si="16"/>
        <v>1.6666666666666668E-3</v>
      </c>
    </row>
    <row r="354" spans="1:13" ht="16.2" thickBot="1" x14ac:dyDescent="0.45">
      <c r="A354" s="309"/>
      <c r="B354" s="324"/>
      <c r="C354" s="297"/>
      <c r="D354" s="297"/>
      <c r="E354" s="303"/>
      <c r="F354" s="7"/>
      <c r="G354" s="278" t="s">
        <v>140</v>
      </c>
      <c r="H354" s="279"/>
      <c r="I354" s="9">
        <f>SUM(I347:I353)</f>
        <v>15</v>
      </c>
      <c r="J354" s="10">
        <f>SUM(J347:J353)</f>
        <v>1.2500000000000001E-2</v>
      </c>
      <c r="K354" s="228" t="str">
        <f t="shared" si="14"/>
        <v/>
      </c>
      <c r="L354" s="11">
        <f>SUM(L347:L353)</f>
        <v>14</v>
      </c>
      <c r="M354" s="10">
        <f>SUM(M347:M353)</f>
        <v>1.1666666666666667E-2</v>
      </c>
    </row>
    <row r="355" spans="1:13" ht="4.95" customHeight="1" thickBot="1" x14ac:dyDescent="0.35">
      <c r="A355" s="115"/>
      <c r="B355" s="115"/>
      <c r="C355" s="115"/>
      <c r="D355" s="115"/>
      <c r="E355" s="115"/>
      <c r="F355" s="115"/>
      <c r="G355" s="115"/>
      <c r="H355" s="115"/>
      <c r="I355" s="115"/>
      <c r="J355" s="115"/>
      <c r="K355" s="115"/>
      <c r="L355" s="115"/>
      <c r="M355" s="115"/>
    </row>
    <row r="356" spans="1:13" ht="15.6" x14ac:dyDescent="0.4">
      <c r="A356" s="39" t="s">
        <v>420</v>
      </c>
      <c r="B356" s="280" t="s">
        <v>196</v>
      </c>
      <c r="C356" s="280"/>
      <c r="D356" s="280"/>
      <c r="E356" s="280"/>
      <c r="F356" s="280"/>
      <c r="G356" s="280"/>
      <c r="H356" s="280"/>
      <c r="I356" s="280"/>
      <c r="J356" s="281"/>
      <c r="K356" s="6"/>
      <c r="L356" s="32" t="s">
        <v>138</v>
      </c>
      <c r="M356" s="67" t="s">
        <v>69</v>
      </c>
    </row>
    <row r="357" spans="1:13" ht="15.6" x14ac:dyDescent="0.4">
      <c r="A357" s="215">
        <f>G347</f>
        <v>1</v>
      </c>
      <c r="B357" s="346"/>
      <c r="C357" s="346"/>
      <c r="D357" s="346"/>
      <c r="E357" s="346"/>
      <c r="F357" s="346"/>
      <c r="G357" s="346"/>
      <c r="H357" s="346"/>
      <c r="I357" s="346"/>
      <c r="J357" s="347"/>
      <c r="K357" s="5"/>
      <c r="L357" s="41"/>
      <c r="M357" s="42"/>
    </row>
    <row r="358" spans="1:13" ht="15.6" x14ac:dyDescent="0.4">
      <c r="A358" s="215">
        <f t="shared" ref="A358:A363" si="17">G348</f>
        <v>2</v>
      </c>
      <c r="B358" s="346"/>
      <c r="C358" s="346"/>
      <c r="D358" s="346"/>
      <c r="E358" s="346"/>
      <c r="F358" s="346"/>
      <c r="G358" s="346"/>
      <c r="H358" s="346"/>
      <c r="I358" s="346"/>
      <c r="J358" s="347"/>
      <c r="K358" s="5"/>
      <c r="L358" s="41"/>
      <c r="M358" s="42"/>
    </row>
    <row r="359" spans="1:13" ht="15.6" x14ac:dyDescent="0.4">
      <c r="A359" s="215">
        <f t="shared" si="17"/>
        <v>3</v>
      </c>
      <c r="B359" s="346"/>
      <c r="C359" s="346"/>
      <c r="D359" s="346"/>
      <c r="E359" s="346"/>
      <c r="F359" s="346"/>
      <c r="G359" s="346"/>
      <c r="H359" s="346"/>
      <c r="I359" s="346"/>
      <c r="J359" s="347"/>
      <c r="K359" s="5"/>
      <c r="L359" s="41"/>
      <c r="M359" s="42"/>
    </row>
    <row r="360" spans="1:13" ht="15.6" x14ac:dyDescent="0.4">
      <c r="A360" s="215">
        <f t="shared" si="17"/>
        <v>4</v>
      </c>
      <c r="B360" s="346"/>
      <c r="C360" s="346"/>
      <c r="D360" s="346"/>
      <c r="E360" s="346"/>
      <c r="F360" s="346"/>
      <c r="G360" s="346"/>
      <c r="H360" s="346"/>
      <c r="I360" s="346"/>
      <c r="J360" s="347"/>
      <c r="K360" s="5"/>
      <c r="L360" s="41"/>
      <c r="M360" s="42"/>
    </row>
    <row r="361" spans="1:13" ht="15.6" x14ac:dyDescent="0.4">
      <c r="A361" s="215">
        <f t="shared" si="17"/>
        <v>5</v>
      </c>
      <c r="B361" s="346"/>
      <c r="C361" s="346"/>
      <c r="D361" s="346"/>
      <c r="E361" s="346"/>
      <c r="F361" s="346"/>
      <c r="G361" s="346"/>
      <c r="H361" s="346"/>
      <c r="I361" s="346"/>
      <c r="J361" s="347"/>
      <c r="K361" s="5"/>
      <c r="L361" s="41"/>
      <c r="M361" s="42"/>
    </row>
    <row r="362" spans="1:13" ht="15.6" x14ac:dyDescent="0.4">
      <c r="A362" s="215">
        <f>G352</f>
        <v>6</v>
      </c>
      <c r="B362" s="346"/>
      <c r="C362" s="346"/>
      <c r="D362" s="346"/>
      <c r="E362" s="346"/>
      <c r="F362" s="346"/>
      <c r="G362" s="346"/>
      <c r="H362" s="346"/>
      <c r="I362" s="346"/>
      <c r="J362" s="347"/>
      <c r="K362" s="5"/>
      <c r="L362" s="41"/>
      <c r="M362" s="42"/>
    </row>
    <row r="363" spans="1:13" ht="16.2" thickBot="1" x14ac:dyDescent="0.45">
      <c r="A363" s="216">
        <f t="shared" si="17"/>
        <v>7</v>
      </c>
      <c r="B363" s="348"/>
      <c r="C363" s="348"/>
      <c r="D363" s="348"/>
      <c r="E363" s="348"/>
      <c r="F363" s="348"/>
      <c r="G363" s="348"/>
      <c r="H363" s="348"/>
      <c r="I363" s="348"/>
      <c r="J363" s="349"/>
      <c r="K363" s="5"/>
      <c r="L363" s="43"/>
      <c r="M363" s="87"/>
    </row>
    <row r="364" spans="1:13" ht="4.95" customHeight="1" thickBot="1" x14ac:dyDescent="0.45">
      <c r="A364" s="5"/>
      <c r="B364" s="5"/>
      <c r="C364" s="5"/>
      <c r="D364" s="5"/>
      <c r="E364" s="5"/>
      <c r="F364" s="5"/>
      <c r="G364" s="5"/>
      <c r="H364" s="5"/>
      <c r="I364" s="5"/>
      <c r="J364" s="5"/>
      <c r="K364" s="5"/>
      <c r="L364" s="5"/>
      <c r="M364" s="5"/>
    </row>
    <row r="365" spans="1:13" ht="88.2" x14ac:dyDescent="0.4">
      <c r="A365" s="287">
        <v>1.2</v>
      </c>
      <c r="B365" s="322" t="s">
        <v>598</v>
      </c>
      <c r="C365" s="225" t="s">
        <v>1</v>
      </c>
      <c r="D365" s="220" t="s">
        <v>180</v>
      </c>
      <c r="E365" s="301">
        <f>I382</f>
        <v>40</v>
      </c>
      <c r="F365" s="213"/>
      <c r="G365" s="221">
        <v>8</v>
      </c>
      <c r="H365" s="54" t="s">
        <v>819</v>
      </c>
      <c r="I365" s="238">
        <v>3</v>
      </c>
      <c r="J365" s="239">
        <f>I365*8%/96</f>
        <v>2.5000000000000001E-3</v>
      </c>
      <c r="K365" s="228" t="str">
        <f>IF(AND(L365&gt;=0,L365&lt;=I365),"",IF(AND(L365&gt;I365),"*"))</f>
        <v/>
      </c>
      <c r="L365" s="240">
        <v>3</v>
      </c>
      <c r="M365" s="239">
        <f>L365*8%/96</f>
        <v>2.5000000000000001E-3</v>
      </c>
    </row>
    <row r="366" spans="1:13" ht="50.4" x14ac:dyDescent="0.3">
      <c r="A366" s="288"/>
      <c r="B366" s="323"/>
      <c r="C366" s="294" t="s">
        <v>2</v>
      </c>
      <c r="D366" s="284" t="s">
        <v>820</v>
      </c>
      <c r="E366" s="302"/>
      <c r="F366" s="310"/>
      <c r="G366" s="222">
        <v>9</v>
      </c>
      <c r="H366" s="52" t="s">
        <v>821</v>
      </c>
      <c r="I366" s="236">
        <v>3</v>
      </c>
      <c r="J366" s="12">
        <f>I366*8%/96</f>
        <v>2.5000000000000001E-3</v>
      </c>
      <c r="K366" s="228" t="str">
        <f t="shared" ref="K366:K382" si="18">IF(AND(L366&gt;=0,L366&lt;=I366),"",IF(AND(L366&gt;I366),"*"))</f>
        <v/>
      </c>
      <c r="L366" s="8">
        <v>3</v>
      </c>
      <c r="M366" s="12">
        <f>L366*8%/96</f>
        <v>2.5000000000000001E-3</v>
      </c>
    </row>
    <row r="367" spans="1:13" ht="37.799999999999997" x14ac:dyDescent="0.3">
      <c r="A367" s="288"/>
      <c r="B367" s="323"/>
      <c r="C367" s="294"/>
      <c r="D367" s="284"/>
      <c r="E367" s="302"/>
      <c r="F367" s="310"/>
      <c r="G367" s="222">
        <v>10</v>
      </c>
      <c r="H367" s="52" t="s">
        <v>822</v>
      </c>
      <c r="I367" s="236">
        <v>3</v>
      </c>
      <c r="J367" s="12">
        <f t="shared" ref="J367:J381" si="19">I367*8%/96</f>
        <v>2.5000000000000001E-3</v>
      </c>
      <c r="K367" s="228" t="str">
        <f t="shared" si="18"/>
        <v/>
      </c>
      <c r="L367" s="8">
        <v>3</v>
      </c>
      <c r="M367" s="12">
        <f t="shared" ref="M367:M381" si="20">L367*8%/96</f>
        <v>2.5000000000000001E-3</v>
      </c>
    </row>
    <row r="368" spans="1:13" ht="37.799999999999997" x14ac:dyDescent="0.3">
      <c r="A368" s="288"/>
      <c r="B368" s="323"/>
      <c r="C368" s="294"/>
      <c r="D368" s="284"/>
      <c r="E368" s="302"/>
      <c r="F368" s="310"/>
      <c r="G368" s="222">
        <v>11</v>
      </c>
      <c r="H368" s="52" t="s">
        <v>823</v>
      </c>
      <c r="I368" s="236">
        <v>3</v>
      </c>
      <c r="J368" s="12">
        <f t="shared" si="19"/>
        <v>2.5000000000000001E-3</v>
      </c>
      <c r="K368" s="228" t="str">
        <f t="shared" si="18"/>
        <v/>
      </c>
      <c r="L368" s="8">
        <v>3</v>
      </c>
      <c r="M368" s="12">
        <f t="shared" si="20"/>
        <v>2.5000000000000001E-3</v>
      </c>
    </row>
    <row r="369" spans="1:13" ht="37.799999999999997" x14ac:dyDescent="0.3">
      <c r="A369" s="288"/>
      <c r="B369" s="323"/>
      <c r="C369" s="284" t="s">
        <v>53</v>
      </c>
      <c r="D369" s="284" t="s">
        <v>243</v>
      </c>
      <c r="E369" s="302"/>
      <c r="F369" s="310"/>
      <c r="G369" s="222">
        <v>12</v>
      </c>
      <c r="H369" s="52" t="s">
        <v>824</v>
      </c>
      <c r="I369" s="13">
        <v>4</v>
      </c>
      <c r="J369" s="12">
        <f t="shared" si="19"/>
        <v>3.3333333333333335E-3</v>
      </c>
      <c r="K369" s="228" t="str">
        <f t="shared" si="18"/>
        <v/>
      </c>
      <c r="L369" s="14">
        <v>4</v>
      </c>
      <c r="M369" s="12">
        <f t="shared" si="20"/>
        <v>3.3333333333333335E-3</v>
      </c>
    </row>
    <row r="370" spans="1:13" ht="25.2" x14ac:dyDescent="0.3">
      <c r="A370" s="288"/>
      <c r="B370" s="323"/>
      <c r="C370" s="284"/>
      <c r="D370" s="284"/>
      <c r="E370" s="302"/>
      <c r="F370" s="310"/>
      <c r="G370" s="222">
        <v>13</v>
      </c>
      <c r="H370" s="52" t="s">
        <v>825</v>
      </c>
      <c r="I370" s="13">
        <v>2</v>
      </c>
      <c r="J370" s="12">
        <f t="shared" si="19"/>
        <v>1.6666666666666668E-3</v>
      </c>
      <c r="K370" s="228" t="str">
        <f t="shared" si="18"/>
        <v/>
      </c>
      <c r="L370" s="14">
        <v>1</v>
      </c>
      <c r="M370" s="12">
        <f t="shared" si="20"/>
        <v>8.3333333333333339E-4</v>
      </c>
    </row>
    <row r="371" spans="1:13" ht="37.799999999999997" x14ac:dyDescent="0.3">
      <c r="A371" s="288"/>
      <c r="B371" s="323"/>
      <c r="C371" s="284"/>
      <c r="D371" s="284"/>
      <c r="E371" s="302"/>
      <c r="F371" s="310"/>
      <c r="G371" s="222">
        <v>14</v>
      </c>
      <c r="H371" s="52" t="s">
        <v>826</v>
      </c>
      <c r="I371" s="13">
        <v>1</v>
      </c>
      <c r="J371" s="12">
        <f t="shared" si="19"/>
        <v>8.3333333333333339E-4</v>
      </c>
      <c r="K371" s="228" t="str">
        <f t="shared" si="18"/>
        <v/>
      </c>
      <c r="L371" s="14">
        <v>1</v>
      </c>
      <c r="M371" s="12">
        <f t="shared" si="20"/>
        <v>8.3333333333333339E-4</v>
      </c>
    </row>
    <row r="372" spans="1:13" ht="25.2" x14ac:dyDescent="0.3">
      <c r="A372" s="288"/>
      <c r="B372" s="323"/>
      <c r="C372" s="284"/>
      <c r="D372" s="284"/>
      <c r="E372" s="302"/>
      <c r="F372" s="310"/>
      <c r="G372" s="222">
        <v>15</v>
      </c>
      <c r="H372" s="52" t="s">
        <v>827</v>
      </c>
      <c r="I372" s="13">
        <v>1</v>
      </c>
      <c r="J372" s="12">
        <f t="shared" si="19"/>
        <v>8.3333333333333339E-4</v>
      </c>
      <c r="K372" s="228" t="str">
        <f t="shared" si="18"/>
        <v/>
      </c>
      <c r="L372" s="14">
        <v>1</v>
      </c>
      <c r="M372" s="12">
        <f t="shared" si="20"/>
        <v>8.3333333333333339E-4</v>
      </c>
    </row>
    <row r="373" spans="1:13" ht="88.2" x14ac:dyDescent="0.4">
      <c r="A373" s="288"/>
      <c r="B373" s="323"/>
      <c r="C373" s="217" t="s">
        <v>54</v>
      </c>
      <c r="D373" s="214" t="s">
        <v>241</v>
      </c>
      <c r="E373" s="302"/>
      <c r="F373" s="213"/>
      <c r="G373" s="222">
        <v>16</v>
      </c>
      <c r="H373" s="52" t="s">
        <v>828</v>
      </c>
      <c r="I373" s="13">
        <v>3</v>
      </c>
      <c r="J373" s="12">
        <f t="shared" si="19"/>
        <v>2.5000000000000001E-3</v>
      </c>
      <c r="K373" s="228" t="str">
        <f t="shared" si="18"/>
        <v/>
      </c>
      <c r="L373" s="14">
        <v>1.8</v>
      </c>
      <c r="M373" s="12">
        <f t="shared" si="20"/>
        <v>1.5000000000000002E-3</v>
      </c>
    </row>
    <row r="374" spans="1:13" ht="37.799999999999997" x14ac:dyDescent="0.3">
      <c r="A374" s="288"/>
      <c r="B374" s="323"/>
      <c r="C374" s="294" t="s">
        <v>55</v>
      </c>
      <c r="D374" s="284" t="s">
        <v>829</v>
      </c>
      <c r="E374" s="302"/>
      <c r="F374" s="310"/>
      <c r="G374" s="222">
        <v>17</v>
      </c>
      <c r="H374" s="52" t="s">
        <v>830</v>
      </c>
      <c r="I374" s="236">
        <v>1</v>
      </c>
      <c r="J374" s="12">
        <f t="shared" si="19"/>
        <v>8.3333333333333339E-4</v>
      </c>
      <c r="K374" s="228" t="str">
        <f t="shared" si="18"/>
        <v/>
      </c>
      <c r="L374" s="8"/>
      <c r="M374" s="12">
        <f t="shared" si="20"/>
        <v>0</v>
      </c>
    </row>
    <row r="375" spans="1:13" ht="37.799999999999997" x14ac:dyDescent="0.3">
      <c r="A375" s="288"/>
      <c r="B375" s="323"/>
      <c r="C375" s="294"/>
      <c r="D375" s="284"/>
      <c r="E375" s="302"/>
      <c r="F375" s="310"/>
      <c r="G375" s="222">
        <v>18</v>
      </c>
      <c r="H375" s="52" t="s">
        <v>627</v>
      </c>
      <c r="I375" s="236">
        <v>3</v>
      </c>
      <c r="J375" s="12">
        <f t="shared" si="19"/>
        <v>2.5000000000000001E-3</v>
      </c>
      <c r="K375" s="228" t="str">
        <f t="shared" si="18"/>
        <v/>
      </c>
      <c r="L375" s="8"/>
      <c r="M375" s="12">
        <f t="shared" si="20"/>
        <v>0</v>
      </c>
    </row>
    <row r="376" spans="1:13" ht="50.4" x14ac:dyDescent="0.3">
      <c r="A376" s="288"/>
      <c r="B376" s="323"/>
      <c r="C376" s="294"/>
      <c r="D376" s="284"/>
      <c r="E376" s="302"/>
      <c r="F376" s="310"/>
      <c r="G376" s="222">
        <v>19</v>
      </c>
      <c r="H376" s="52" t="s">
        <v>831</v>
      </c>
      <c r="I376" s="236">
        <v>3</v>
      </c>
      <c r="J376" s="12">
        <f t="shared" si="19"/>
        <v>2.5000000000000001E-3</v>
      </c>
      <c r="K376" s="228" t="str">
        <f t="shared" si="18"/>
        <v/>
      </c>
      <c r="L376" s="8"/>
      <c r="M376" s="12">
        <f t="shared" si="20"/>
        <v>0</v>
      </c>
    </row>
    <row r="377" spans="1:13" ht="37.799999999999997" x14ac:dyDescent="0.3">
      <c r="A377" s="288"/>
      <c r="B377" s="323"/>
      <c r="C377" s="294"/>
      <c r="D377" s="284"/>
      <c r="E377" s="302"/>
      <c r="F377" s="310"/>
      <c r="G377" s="222">
        <v>20</v>
      </c>
      <c r="H377" s="52" t="s">
        <v>832</v>
      </c>
      <c r="I377" s="236">
        <v>2</v>
      </c>
      <c r="J377" s="12">
        <f t="shared" si="19"/>
        <v>1.6666666666666668E-3</v>
      </c>
      <c r="K377" s="228" t="str">
        <f t="shared" si="18"/>
        <v/>
      </c>
      <c r="L377" s="8"/>
      <c r="M377" s="12">
        <f t="shared" si="20"/>
        <v>0</v>
      </c>
    </row>
    <row r="378" spans="1:13" ht="37.799999999999997" x14ac:dyDescent="0.3">
      <c r="A378" s="288"/>
      <c r="B378" s="323"/>
      <c r="C378" s="294"/>
      <c r="D378" s="284"/>
      <c r="E378" s="302"/>
      <c r="F378" s="310"/>
      <c r="G378" s="222">
        <v>21</v>
      </c>
      <c r="H378" s="52" t="s">
        <v>833</v>
      </c>
      <c r="I378" s="236">
        <v>2</v>
      </c>
      <c r="J378" s="12">
        <f t="shared" si="19"/>
        <v>1.6666666666666668E-3</v>
      </c>
      <c r="K378" s="228" t="str">
        <f t="shared" si="18"/>
        <v/>
      </c>
      <c r="L378" s="8"/>
      <c r="M378" s="12">
        <f t="shared" si="20"/>
        <v>0</v>
      </c>
    </row>
    <row r="379" spans="1:13" ht="37.799999999999997" x14ac:dyDescent="0.3">
      <c r="A379" s="288"/>
      <c r="B379" s="323"/>
      <c r="C379" s="284" t="s">
        <v>84</v>
      </c>
      <c r="D379" s="284" t="s">
        <v>242</v>
      </c>
      <c r="E379" s="302"/>
      <c r="F379" s="310"/>
      <c r="G379" s="222">
        <v>22</v>
      </c>
      <c r="H379" s="52" t="s">
        <v>834</v>
      </c>
      <c r="I379" s="13">
        <v>3</v>
      </c>
      <c r="J379" s="12">
        <f t="shared" si="19"/>
        <v>2.5000000000000001E-3</v>
      </c>
      <c r="K379" s="228" t="str">
        <f t="shared" si="18"/>
        <v/>
      </c>
      <c r="L379" s="14"/>
      <c r="M379" s="12">
        <f t="shared" si="20"/>
        <v>0</v>
      </c>
    </row>
    <row r="380" spans="1:13" ht="25.2" x14ac:dyDescent="0.3">
      <c r="A380" s="288"/>
      <c r="B380" s="323"/>
      <c r="C380" s="284"/>
      <c r="D380" s="284"/>
      <c r="E380" s="302"/>
      <c r="F380" s="310"/>
      <c r="G380" s="222">
        <v>23</v>
      </c>
      <c r="H380" s="52" t="s">
        <v>835</v>
      </c>
      <c r="I380" s="13">
        <v>2</v>
      </c>
      <c r="J380" s="12">
        <f t="shared" si="19"/>
        <v>1.6666666666666668E-3</v>
      </c>
      <c r="K380" s="228" t="str">
        <f t="shared" si="18"/>
        <v/>
      </c>
      <c r="L380" s="14"/>
      <c r="M380" s="12">
        <f t="shared" si="20"/>
        <v>0</v>
      </c>
    </row>
    <row r="381" spans="1:13" ht="50.4" x14ac:dyDescent="0.3">
      <c r="A381" s="288"/>
      <c r="B381" s="323"/>
      <c r="C381" s="284"/>
      <c r="D381" s="284"/>
      <c r="E381" s="302"/>
      <c r="F381" s="310"/>
      <c r="G381" s="222">
        <v>24</v>
      </c>
      <c r="H381" s="52" t="s">
        <v>836</v>
      </c>
      <c r="I381" s="13">
        <v>1</v>
      </c>
      <c r="J381" s="12">
        <f t="shared" si="19"/>
        <v>8.3333333333333339E-4</v>
      </c>
      <c r="K381" s="228" t="str">
        <f t="shared" si="18"/>
        <v/>
      </c>
      <c r="L381" s="14"/>
      <c r="M381" s="12">
        <f t="shared" si="20"/>
        <v>0</v>
      </c>
    </row>
    <row r="382" spans="1:13" ht="16.2" thickBot="1" x14ac:dyDescent="0.45">
      <c r="A382" s="289"/>
      <c r="B382" s="324"/>
      <c r="C382" s="297"/>
      <c r="D382" s="297"/>
      <c r="E382" s="303"/>
      <c r="F382" s="71"/>
      <c r="G382" s="278" t="s">
        <v>140</v>
      </c>
      <c r="H382" s="279"/>
      <c r="I382" s="15">
        <f>SUM(I365:I381)</f>
        <v>40</v>
      </c>
      <c r="J382" s="16">
        <f>SUM(J365:J381)</f>
        <v>3.3333333333333326E-2</v>
      </c>
      <c r="K382" s="228" t="str">
        <f t="shared" si="18"/>
        <v/>
      </c>
      <c r="L382" s="17">
        <f>SUM(L365:L381)</f>
        <v>20.8</v>
      </c>
      <c r="M382" s="16">
        <f>SUM(M365:M381)</f>
        <v>1.7333333333333336E-2</v>
      </c>
    </row>
    <row r="383" spans="1:13" ht="4.95" customHeight="1" thickBot="1" x14ac:dyDescent="0.45">
      <c r="A383" s="34"/>
      <c r="B383" s="163"/>
      <c r="C383" s="34"/>
      <c r="D383" s="218"/>
      <c r="E383" s="218"/>
      <c r="F383" s="5"/>
      <c r="G383" s="164"/>
      <c r="H383" s="164"/>
      <c r="I383" s="165"/>
      <c r="J383" s="166"/>
      <c r="K383" s="5"/>
      <c r="L383" s="167"/>
      <c r="M383" s="168"/>
    </row>
    <row r="384" spans="1:13" ht="15.6" x14ac:dyDescent="0.4">
      <c r="A384" s="219" t="s">
        <v>420</v>
      </c>
      <c r="B384" s="280" t="s">
        <v>139</v>
      </c>
      <c r="C384" s="280"/>
      <c r="D384" s="280"/>
      <c r="E384" s="280"/>
      <c r="F384" s="280"/>
      <c r="G384" s="280"/>
      <c r="H384" s="280"/>
      <c r="I384" s="280"/>
      <c r="J384" s="281"/>
      <c r="K384" s="6"/>
      <c r="L384" s="32" t="s">
        <v>138</v>
      </c>
      <c r="M384" s="67" t="s">
        <v>69</v>
      </c>
    </row>
    <row r="385" spans="1:13" x14ac:dyDescent="0.3">
      <c r="A385" s="215">
        <f>G365</f>
        <v>8</v>
      </c>
      <c r="B385" s="276"/>
      <c r="C385" s="276"/>
      <c r="D385" s="276"/>
      <c r="E385" s="276"/>
      <c r="F385" s="276"/>
      <c r="G385" s="276"/>
      <c r="H385" s="276"/>
      <c r="I385" s="276"/>
      <c r="J385" s="277"/>
      <c r="K385" s="40"/>
      <c r="L385" s="44"/>
      <c r="M385" s="88"/>
    </row>
    <row r="386" spans="1:13" x14ac:dyDescent="0.3">
      <c r="A386" s="215">
        <f t="shared" ref="A386:A401" si="21">G366</f>
        <v>9</v>
      </c>
      <c r="B386" s="276"/>
      <c r="C386" s="276"/>
      <c r="D386" s="276"/>
      <c r="E386" s="276"/>
      <c r="F386" s="276"/>
      <c r="G386" s="276"/>
      <c r="H386" s="276"/>
      <c r="I386" s="276"/>
      <c r="J386" s="277"/>
      <c r="K386" s="40"/>
      <c r="L386" s="44"/>
      <c r="M386" s="88"/>
    </row>
    <row r="387" spans="1:13" x14ac:dyDescent="0.3">
      <c r="A387" s="215">
        <f t="shared" si="21"/>
        <v>10</v>
      </c>
      <c r="B387" s="276"/>
      <c r="C387" s="276"/>
      <c r="D387" s="276"/>
      <c r="E387" s="276"/>
      <c r="F387" s="276"/>
      <c r="G387" s="276"/>
      <c r="H387" s="276"/>
      <c r="I387" s="276"/>
      <c r="J387" s="277"/>
      <c r="K387" s="40"/>
      <c r="L387" s="44"/>
      <c r="M387" s="88"/>
    </row>
    <row r="388" spans="1:13" x14ac:dyDescent="0.3">
      <c r="A388" s="215">
        <f t="shared" si="21"/>
        <v>11</v>
      </c>
      <c r="B388" s="276"/>
      <c r="C388" s="276"/>
      <c r="D388" s="276"/>
      <c r="E388" s="276"/>
      <c r="F388" s="276"/>
      <c r="G388" s="276"/>
      <c r="H388" s="276"/>
      <c r="I388" s="276"/>
      <c r="J388" s="277"/>
      <c r="K388" s="40"/>
      <c r="L388" s="44"/>
      <c r="M388" s="88"/>
    </row>
    <row r="389" spans="1:13" x14ac:dyDescent="0.3">
      <c r="A389" s="215">
        <f t="shared" si="21"/>
        <v>12</v>
      </c>
      <c r="B389" s="276"/>
      <c r="C389" s="276"/>
      <c r="D389" s="276"/>
      <c r="E389" s="276"/>
      <c r="F389" s="276"/>
      <c r="G389" s="276"/>
      <c r="H389" s="276"/>
      <c r="I389" s="276"/>
      <c r="J389" s="277"/>
      <c r="K389" s="40"/>
      <c r="L389" s="44"/>
      <c r="M389" s="88"/>
    </row>
    <row r="390" spans="1:13" x14ac:dyDescent="0.3">
      <c r="A390" s="215">
        <f t="shared" si="21"/>
        <v>13</v>
      </c>
      <c r="B390" s="276"/>
      <c r="C390" s="276"/>
      <c r="D390" s="276"/>
      <c r="E390" s="276"/>
      <c r="F390" s="276"/>
      <c r="G390" s="276"/>
      <c r="H390" s="276"/>
      <c r="I390" s="276"/>
      <c r="J390" s="277"/>
      <c r="K390" s="40"/>
      <c r="L390" s="44"/>
      <c r="M390" s="88"/>
    </row>
    <row r="391" spans="1:13" x14ac:dyDescent="0.3">
      <c r="A391" s="215">
        <f t="shared" si="21"/>
        <v>14</v>
      </c>
      <c r="B391" s="276"/>
      <c r="C391" s="276"/>
      <c r="D391" s="276"/>
      <c r="E391" s="276"/>
      <c r="F391" s="276"/>
      <c r="G391" s="276"/>
      <c r="H391" s="276"/>
      <c r="I391" s="276"/>
      <c r="J391" s="277"/>
      <c r="K391" s="40"/>
      <c r="L391" s="44"/>
      <c r="M391" s="88"/>
    </row>
    <row r="392" spans="1:13" x14ac:dyDescent="0.3">
      <c r="A392" s="215">
        <f t="shared" si="21"/>
        <v>15</v>
      </c>
      <c r="B392" s="276"/>
      <c r="C392" s="276"/>
      <c r="D392" s="276"/>
      <c r="E392" s="276"/>
      <c r="F392" s="276"/>
      <c r="G392" s="276"/>
      <c r="H392" s="276"/>
      <c r="I392" s="276"/>
      <c r="J392" s="277"/>
      <c r="K392" s="40"/>
      <c r="L392" s="44"/>
      <c r="M392" s="88"/>
    </row>
    <row r="393" spans="1:13" x14ac:dyDescent="0.3">
      <c r="A393" s="215">
        <f t="shared" si="21"/>
        <v>16</v>
      </c>
      <c r="B393" s="276"/>
      <c r="C393" s="276"/>
      <c r="D393" s="276"/>
      <c r="E393" s="276"/>
      <c r="F393" s="276"/>
      <c r="G393" s="276"/>
      <c r="H393" s="276"/>
      <c r="I393" s="276"/>
      <c r="J393" s="277"/>
      <c r="K393" s="40"/>
      <c r="L393" s="44"/>
      <c r="M393" s="88"/>
    </row>
    <row r="394" spans="1:13" x14ac:dyDescent="0.3">
      <c r="A394" s="215">
        <f t="shared" si="21"/>
        <v>17</v>
      </c>
      <c r="B394" s="276"/>
      <c r="C394" s="276"/>
      <c r="D394" s="276"/>
      <c r="E394" s="276"/>
      <c r="F394" s="276"/>
      <c r="G394" s="276"/>
      <c r="H394" s="276"/>
      <c r="I394" s="276"/>
      <c r="J394" s="277"/>
      <c r="K394" s="40"/>
      <c r="L394" s="44"/>
      <c r="M394" s="88"/>
    </row>
    <row r="395" spans="1:13" x14ac:dyDescent="0.3">
      <c r="A395" s="215">
        <f t="shared" si="21"/>
        <v>18</v>
      </c>
      <c r="B395" s="276"/>
      <c r="C395" s="276"/>
      <c r="D395" s="276"/>
      <c r="E395" s="276"/>
      <c r="F395" s="276"/>
      <c r="G395" s="276"/>
      <c r="H395" s="276"/>
      <c r="I395" s="276"/>
      <c r="J395" s="277"/>
      <c r="K395" s="40"/>
      <c r="L395" s="44"/>
      <c r="M395" s="88"/>
    </row>
    <row r="396" spans="1:13" x14ac:dyDescent="0.3">
      <c r="A396" s="215">
        <f t="shared" si="21"/>
        <v>19</v>
      </c>
      <c r="B396" s="276"/>
      <c r="C396" s="276"/>
      <c r="D396" s="276"/>
      <c r="E396" s="276"/>
      <c r="F396" s="276"/>
      <c r="G396" s="276"/>
      <c r="H396" s="276"/>
      <c r="I396" s="276"/>
      <c r="J396" s="277"/>
      <c r="K396" s="40"/>
      <c r="L396" s="44"/>
      <c r="M396" s="88"/>
    </row>
    <row r="397" spans="1:13" x14ac:dyDescent="0.3">
      <c r="A397" s="215">
        <f t="shared" si="21"/>
        <v>20</v>
      </c>
      <c r="B397" s="276"/>
      <c r="C397" s="276"/>
      <c r="D397" s="276"/>
      <c r="E397" s="276"/>
      <c r="F397" s="276"/>
      <c r="G397" s="276"/>
      <c r="H397" s="276"/>
      <c r="I397" s="276"/>
      <c r="J397" s="277"/>
      <c r="K397" s="40"/>
      <c r="L397" s="44"/>
      <c r="M397" s="88"/>
    </row>
    <row r="398" spans="1:13" x14ac:dyDescent="0.3">
      <c r="A398" s="215">
        <f t="shared" si="21"/>
        <v>21</v>
      </c>
      <c r="B398" s="276"/>
      <c r="C398" s="276"/>
      <c r="D398" s="276"/>
      <c r="E398" s="276"/>
      <c r="F398" s="276"/>
      <c r="G398" s="276"/>
      <c r="H398" s="276"/>
      <c r="I398" s="276"/>
      <c r="J398" s="277"/>
      <c r="K398" s="40"/>
      <c r="L398" s="44"/>
      <c r="M398" s="88"/>
    </row>
    <row r="399" spans="1:13" x14ac:dyDescent="0.3">
      <c r="A399" s="215">
        <f t="shared" si="21"/>
        <v>22</v>
      </c>
      <c r="B399" s="276"/>
      <c r="C399" s="276"/>
      <c r="D399" s="276"/>
      <c r="E399" s="276"/>
      <c r="F399" s="276"/>
      <c r="G399" s="276"/>
      <c r="H399" s="276"/>
      <c r="I399" s="276"/>
      <c r="J399" s="277"/>
      <c r="K399" s="40"/>
      <c r="L399" s="44"/>
      <c r="M399" s="88"/>
    </row>
    <row r="400" spans="1:13" x14ac:dyDescent="0.3">
      <c r="A400" s="215">
        <f t="shared" si="21"/>
        <v>23</v>
      </c>
      <c r="B400" s="276"/>
      <c r="C400" s="276"/>
      <c r="D400" s="276"/>
      <c r="E400" s="276"/>
      <c r="F400" s="276"/>
      <c r="G400" s="276"/>
      <c r="H400" s="276"/>
      <c r="I400" s="276"/>
      <c r="J400" s="277"/>
      <c r="K400" s="40"/>
      <c r="L400" s="44"/>
      <c r="M400" s="88"/>
    </row>
    <row r="401" spans="1:13" ht="15" thickBot="1" x14ac:dyDescent="0.35">
      <c r="A401" s="216">
        <f t="shared" si="21"/>
        <v>24</v>
      </c>
      <c r="B401" s="282"/>
      <c r="C401" s="282"/>
      <c r="D401" s="282"/>
      <c r="E401" s="282"/>
      <c r="F401" s="282"/>
      <c r="G401" s="282"/>
      <c r="H401" s="282"/>
      <c r="I401" s="282"/>
      <c r="J401" s="283"/>
      <c r="K401" s="40"/>
      <c r="L401" s="45"/>
      <c r="M401" s="89"/>
    </row>
    <row r="402" spans="1:13" ht="4.95" customHeight="1" thickBot="1" x14ac:dyDescent="0.45">
      <c r="A402" s="34"/>
      <c r="B402" s="163"/>
      <c r="C402" s="34"/>
      <c r="D402" s="218"/>
      <c r="E402" s="218"/>
      <c r="F402" s="5"/>
      <c r="G402" s="164"/>
      <c r="H402" s="164"/>
      <c r="I402" s="165"/>
      <c r="J402" s="166"/>
      <c r="K402" s="5"/>
      <c r="L402" s="167"/>
      <c r="M402" s="168"/>
    </row>
    <row r="403" spans="1:13" ht="25.2" x14ac:dyDescent="0.3">
      <c r="A403" s="287">
        <v>1.3</v>
      </c>
      <c r="B403" s="322" t="s">
        <v>965</v>
      </c>
      <c r="C403" s="293" t="s">
        <v>3</v>
      </c>
      <c r="D403" s="296" t="s">
        <v>837</v>
      </c>
      <c r="E403" s="343">
        <f>I424</f>
        <v>35</v>
      </c>
      <c r="F403" s="310"/>
      <c r="G403" s="221">
        <v>25</v>
      </c>
      <c r="H403" s="54" t="s">
        <v>248</v>
      </c>
      <c r="I403" s="18">
        <v>1</v>
      </c>
      <c r="J403" s="19">
        <f>I403*8%/96</f>
        <v>8.3333333333333339E-4</v>
      </c>
      <c r="K403" s="228" t="str">
        <f t="shared" ref="K403:K424" si="22">IF(AND(L403&gt;=0,L403&lt;=I403),"",IF(AND(L403&gt;I403),"*"))</f>
        <v/>
      </c>
      <c r="L403" s="20">
        <v>1</v>
      </c>
      <c r="M403" s="19">
        <f>L403*8%/96</f>
        <v>8.3333333333333339E-4</v>
      </c>
    </row>
    <row r="404" spans="1:13" ht="50.4" x14ac:dyDescent="0.3">
      <c r="A404" s="288"/>
      <c r="B404" s="323"/>
      <c r="C404" s="294"/>
      <c r="D404" s="284"/>
      <c r="E404" s="344"/>
      <c r="F404" s="310"/>
      <c r="G404" s="222">
        <v>26</v>
      </c>
      <c r="H404" s="52" t="s">
        <v>838</v>
      </c>
      <c r="I404" s="13">
        <v>3</v>
      </c>
      <c r="J404" s="21">
        <f>I404*8%/96</f>
        <v>2.5000000000000001E-3</v>
      </c>
      <c r="K404" s="228" t="str">
        <f t="shared" si="22"/>
        <v/>
      </c>
      <c r="L404" s="14">
        <v>3</v>
      </c>
      <c r="M404" s="21">
        <f>L404*8%/96</f>
        <v>2.5000000000000001E-3</v>
      </c>
    </row>
    <row r="405" spans="1:13" ht="25.2" x14ac:dyDescent="0.3">
      <c r="A405" s="288"/>
      <c r="B405" s="323"/>
      <c r="C405" s="294" t="s">
        <v>56</v>
      </c>
      <c r="D405" s="284" t="s">
        <v>244</v>
      </c>
      <c r="E405" s="344"/>
      <c r="F405" s="310"/>
      <c r="G405" s="222">
        <v>27</v>
      </c>
      <c r="H405" s="52" t="s">
        <v>249</v>
      </c>
      <c r="I405" s="13">
        <v>1</v>
      </c>
      <c r="J405" s="21">
        <f t="shared" ref="J405:J423" si="23">I405*8%/96</f>
        <v>8.3333333333333339E-4</v>
      </c>
      <c r="K405" s="228" t="str">
        <f t="shared" si="22"/>
        <v/>
      </c>
      <c r="L405" s="14">
        <v>1</v>
      </c>
      <c r="M405" s="21">
        <f t="shared" ref="M405:M423" si="24">L405*8%/96</f>
        <v>8.3333333333333339E-4</v>
      </c>
    </row>
    <row r="406" spans="1:13" ht="25.2" x14ac:dyDescent="0.3">
      <c r="A406" s="288"/>
      <c r="B406" s="323"/>
      <c r="C406" s="294"/>
      <c r="D406" s="284"/>
      <c r="E406" s="344"/>
      <c r="F406" s="310"/>
      <c r="G406" s="222">
        <v>28</v>
      </c>
      <c r="H406" s="52" t="s">
        <v>250</v>
      </c>
      <c r="I406" s="13">
        <v>2</v>
      </c>
      <c r="J406" s="21">
        <f t="shared" si="23"/>
        <v>1.6666666666666668E-3</v>
      </c>
      <c r="K406" s="228" t="str">
        <f t="shared" si="22"/>
        <v/>
      </c>
      <c r="L406" s="14">
        <v>2</v>
      </c>
      <c r="M406" s="21">
        <f t="shared" si="24"/>
        <v>1.6666666666666668E-3</v>
      </c>
    </row>
    <row r="407" spans="1:13" ht="37.799999999999997" x14ac:dyDescent="0.3">
      <c r="A407" s="288"/>
      <c r="B407" s="323"/>
      <c r="C407" s="294"/>
      <c r="D407" s="284"/>
      <c r="E407" s="344"/>
      <c r="F407" s="310"/>
      <c r="G407" s="222">
        <v>29</v>
      </c>
      <c r="H407" s="52" t="s">
        <v>786</v>
      </c>
      <c r="I407" s="13">
        <v>1</v>
      </c>
      <c r="J407" s="21">
        <f t="shared" si="23"/>
        <v>8.3333333333333339E-4</v>
      </c>
      <c r="K407" s="228" t="str">
        <f t="shared" si="22"/>
        <v/>
      </c>
      <c r="L407" s="14">
        <v>1</v>
      </c>
      <c r="M407" s="21">
        <f t="shared" si="24"/>
        <v>8.3333333333333339E-4</v>
      </c>
    </row>
    <row r="408" spans="1:13" ht="75.599999999999994" x14ac:dyDescent="0.4">
      <c r="A408" s="288"/>
      <c r="B408" s="323"/>
      <c r="C408" s="217" t="s">
        <v>57</v>
      </c>
      <c r="D408" s="214" t="s">
        <v>839</v>
      </c>
      <c r="E408" s="344"/>
      <c r="F408" s="213"/>
      <c r="G408" s="222">
        <v>30</v>
      </c>
      <c r="H408" s="52" t="s">
        <v>989</v>
      </c>
      <c r="I408" s="13">
        <v>2</v>
      </c>
      <c r="J408" s="21">
        <f t="shared" si="23"/>
        <v>1.6666666666666668E-3</v>
      </c>
      <c r="K408" s="228" t="str">
        <f t="shared" si="22"/>
        <v/>
      </c>
      <c r="L408" s="14">
        <v>2</v>
      </c>
      <c r="M408" s="21">
        <f t="shared" si="24"/>
        <v>1.6666666666666668E-3</v>
      </c>
    </row>
    <row r="409" spans="1:13" ht="25.2" x14ac:dyDescent="0.3">
      <c r="A409" s="288"/>
      <c r="B409" s="323"/>
      <c r="C409" s="294" t="s">
        <v>85</v>
      </c>
      <c r="D409" s="284" t="s">
        <v>245</v>
      </c>
      <c r="E409" s="344"/>
      <c r="F409" s="310"/>
      <c r="G409" s="222">
        <v>31</v>
      </c>
      <c r="H409" s="52" t="s">
        <v>251</v>
      </c>
      <c r="I409" s="13">
        <v>1</v>
      </c>
      <c r="J409" s="21">
        <f t="shared" si="23"/>
        <v>8.3333333333333339E-4</v>
      </c>
      <c r="K409" s="228" t="str">
        <f t="shared" si="22"/>
        <v/>
      </c>
      <c r="L409" s="14">
        <v>1</v>
      </c>
      <c r="M409" s="21">
        <f t="shared" si="24"/>
        <v>8.3333333333333339E-4</v>
      </c>
    </row>
    <row r="410" spans="1:13" ht="36.6" customHeight="1" x14ac:dyDescent="0.3">
      <c r="A410" s="288"/>
      <c r="B410" s="323"/>
      <c r="C410" s="294"/>
      <c r="D410" s="284"/>
      <c r="E410" s="344"/>
      <c r="F410" s="310"/>
      <c r="G410" s="222">
        <v>32</v>
      </c>
      <c r="H410" s="52" t="s">
        <v>840</v>
      </c>
      <c r="I410" s="13">
        <v>4</v>
      </c>
      <c r="J410" s="21">
        <f t="shared" si="23"/>
        <v>3.3333333333333335E-3</v>
      </c>
      <c r="K410" s="228" t="str">
        <f t="shared" si="22"/>
        <v/>
      </c>
      <c r="L410" s="14">
        <v>4</v>
      </c>
      <c r="M410" s="21">
        <f t="shared" si="24"/>
        <v>3.3333333333333335E-3</v>
      </c>
    </row>
    <row r="411" spans="1:13" ht="25.2" x14ac:dyDescent="0.3">
      <c r="A411" s="288"/>
      <c r="B411" s="323"/>
      <c r="C411" s="294" t="s">
        <v>86</v>
      </c>
      <c r="D411" s="284" t="s">
        <v>246</v>
      </c>
      <c r="E411" s="344"/>
      <c r="F411" s="310"/>
      <c r="G411" s="222">
        <v>33</v>
      </c>
      <c r="H411" s="52" t="s">
        <v>249</v>
      </c>
      <c r="I411" s="13">
        <v>1</v>
      </c>
      <c r="J411" s="21">
        <f t="shared" si="23"/>
        <v>8.3333333333333339E-4</v>
      </c>
      <c r="K411" s="228" t="str">
        <f t="shared" si="22"/>
        <v/>
      </c>
      <c r="L411" s="14">
        <v>1</v>
      </c>
      <c r="M411" s="21">
        <f t="shared" si="24"/>
        <v>8.3333333333333339E-4</v>
      </c>
    </row>
    <row r="412" spans="1:13" ht="25.2" x14ac:dyDescent="0.3">
      <c r="A412" s="288"/>
      <c r="B412" s="323"/>
      <c r="C412" s="294"/>
      <c r="D412" s="284"/>
      <c r="E412" s="344"/>
      <c r="F412" s="310"/>
      <c r="G412" s="222">
        <v>34</v>
      </c>
      <c r="H412" s="52" t="s">
        <v>198</v>
      </c>
      <c r="I412" s="13">
        <v>2</v>
      </c>
      <c r="J412" s="21">
        <f t="shared" si="23"/>
        <v>1.6666666666666668E-3</v>
      </c>
      <c r="K412" s="228" t="str">
        <f t="shared" si="22"/>
        <v/>
      </c>
      <c r="L412" s="14">
        <v>2</v>
      </c>
      <c r="M412" s="21">
        <f t="shared" si="24"/>
        <v>1.6666666666666668E-3</v>
      </c>
    </row>
    <row r="413" spans="1:13" ht="25.2" x14ac:dyDescent="0.3">
      <c r="A413" s="288"/>
      <c r="B413" s="323"/>
      <c r="C413" s="294"/>
      <c r="D413" s="284"/>
      <c r="E413" s="344"/>
      <c r="F413" s="310"/>
      <c r="G413" s="222">
        <v>35</v>
      </c>
      <c r="H413" s="52" t="s">
        <v>841</v>
      </c>
      <c r="I413" s="13">
        <v>1</v>
      </c>
      <c r="J413" s="21">
        <f t="shared" si="23"/>
        <v>8.3333333333333339E-4</v>
      </c>
      <c r="K413" s="228" t="str">
        <f t="shared" si="22"/>
        <v/>
      </c>
      <c r="L413" s="14">
        <v>1</v>
      </c>
      <c r="M413" s="21">
        <f t="shared" si="24"/>
        <v>8.3333333333333339E-4</v>
      </c>
    </row>
    <row r="414" spans="1:13" ht="25.2" x14ac:dyDescent="0.3">
      <c r="A414" s="288"/>
      <c r="B414" s="323"/>
      <c r="C414" s="294"/>
      <c r="D414" s="284"/>
      <c r="E414" s="344"/>
      <c r="F414" s="310"/>
      <c r="G414" s="222">
        <v>36</v>
      </c>
      <c r="H414" s="52" t="s">
        <v>842</v>
      </c>
      <c r="I414" s="13">
        <v>2</v>
      </c>
      <c r="J414" s="21">
        <f t="shared" si="23"/>
        <v>1.6666666666666668E-3</v>
      </c>
      <c r="K414" s="228" t="str">
        <f t="shared" si="22"/>
        <v/>
      </c>
      <c r="L414" s="14">
        <v>2</v>
      </c>
      <c r="M414" s="21">
        <f t="shared" si="24"/>
        <v>1.6666666666666668E-3</v>
      </c>
    </row>
    <row r="415" spans="1:13" x14ac:dyDescent="0.3">
      <c r="A415" s="288"/>
      <c r="B415" s="323"/>
      <c r="C415" s="294"/>
      <c r="D415" s="284"/>
      <c r="E415" s="344"/>
      <c r="F415" s="310"/>
      <c r="G415" s="222">
        <v>37</v>
      </c>
      <c r="H415" s="52" t="s">
        <v>252</v>
      </c>
      <c r="I415" s="13">
        <v>1</v>
      </c>
      <c r="J415" s="21">
        <f t="shared" si="23"/>
        <v>8.3333333333333339E-4</v>
      </c>
      <c r="K415" s="228" t="str">
        <f t="shared" si="22"/>
        <v/>
      </c>
      <c r="L415" s="14">
        <v>1</v>
      </c>
      <c r="M415" s="21">
        <f t="shared" si="24"/>
        <v>8.3333333333333339E-4</v>
      </c>
    </row>
    <row r="416" spans="1:13" ht="75.599999999999994" x14ac:dyDescent="0.4">
      <c r="A416" s="288"/>
      <c r="B416" s="323"/>
      <c r="C416" s="217" t="s">
        <v>87</v>
      </c>
      <c r="D416" s="214" t="s">
        <v>843</v>
      </c>
      <c r="E416" s="344"/>
      <c r="F416" s="213"/>
      <c r="G416" s="222">
        <v>38</v>
      </c>
      <c r="H416" s="52" t="s">
        <v>990</v>
      </c>
      <c r="I416" s="13">
        <v>2</v>
      </c>
      <c r="J416" s="21">
        <f t="shared" si="23"/>
        <v>1.6666666666666668E-3</v>
      </c>
      <c r="K416" s="228" t="str">
        <f t="shared" si="22"/>
        <v/>
      </c>
      <c r="L416" s="14">
        <v>2</v>
      </c>
      <c r="M416" s="21">
        <f t="shared" si="24"/>
        <v>1.6666666666666668E-3</v>
      </c>
    </row>
    <row r="417" spans="1:13" x14ac:dyDescent="0.3">
      <c r="A417" s="288"/>
      <c r="B417" s="323"/>
      <c r="C417" s="294" t="s">
        <v>88</v>
      </c>
      <c r="D417" s="284" t="s">
        <v>844</v>
      </c>
      <c r="E417" s="344"/>
      <c r="F417" s="310"/>
      <c r="G417" s="222">
        <v>39</v>
      </c>
      <c r="H417" s="52" t="s">
        <v>197</v>
      </c>
      <c r="I417" s="13">
        <v>1</v>
      </c>
      <c r="J417" s="21">
        <f t="shared" si="23"/>
        <v>8.3333333333333339E-4</v>
      </c>
      <c r="K417" s="228" t="str">
        <f t="shared" si="22"/>
        <v/>
      </c>
      <c r="L417" s="14">
        <v>1</v>
      </c>
      <c r="M417" s="21">
        <f t="shared" si="24"/>
        <v>8.3333333333333339E-4</v>
      </c>
    </row>
    <row r="418" spans="1:13" ht="50.4" x14ac:dyDescent="0.3">
      <c r="A418" s="288"/>
      <c r="B418" s="323"/>
      <c r="C418" s="294"/>
      <c r="D418" s="284"/>
      <c r="E418" s="344"/>
      <c r="F418" s="310"/>
      <c r="G418" s="222">
        <v>40</v>
      </c>
      <c r="H418" s="52" t="s">
        <v>845</v>
      </c>
      <c r="I418" s="13">
        <v>3</v>
      </c>
      <c r="J418" s="21">
        <f t="shared" si="23"/>
        <v>2.5000000000000001E-3</v>
      </c>
      <c r="K418" s="228" t="str">
        <f t="shared" si="22"/>
        <v/>
      </c>
      <c r="L418" s="14">
        <v>3</v>
      </c>
      <c r="M418" s="21">
        <f t="shared" si="24"/>
        <v>2.5000000000000001E-3</v>
      </c>
    </row>
    <row r="419" spans="1:13" ht="25.2" x14ac:dyDescent="0.3">
      <c r="A419" s="288"/>
      <c r="B419" s="323"/>
      <c r="C419" s="294" t="s">
        <v>89</v>
      </c>
      <c r="D419" s="284" t="s">
        <v>247</v>
      </c>
      <c r="E419" s="344"/>
      <c r="F419" s="310"/>
      <c r="G419" s="222">
        <v>41</v>
      </c>
      <c r="H419" s="52" t="s">
        <v>249</v>
      </c>
      <c r="I419" s="13">
        <v>2</v>
      </c>
      <c r="J419" s="21">
        <f t="shared" si="23"/>
        <v>1.6666666666666668E-3</v>
      </c>
      <c r="K419" s="228" t="str">
        <f t="shared" si="22"/>
        <v/>
      </c>
      <c r="L419" s="14">
        <v>2</v>
      </c>
      <c r="M419" s="21">
        <f t="shared" si="24"/>
        <v>1.6666666666666668E-3</v>
      </c>
    </row>
    <row r="420" spans="1:13" ht="25.2" x14ac:dyDescent="0.3">
      <c r="A420" s="288"/>
      <c r="B420" s="323"/>
      <c r="C420" s="294"/>
      <c r="D420" s="284"/>
      <c r="E420" s="344"/>
      <c r="F420" s="310"/>
      <c r="G420" s="222">
        <v>42</v>
      </c>
      <c r="H420" s="52" t="s">
        <v>254</v>
      </c>
      <c r="I420" s="13">
        <v>1</v>
      </c>
      <c r="J420" s="21">
        <f t="shared" si="23"/>
        <v>8.3333333333333339E-4</v>
      </c>
      <c r="K420" s="228" t="str">
        <f t="shared" si="22"/>
        <v/>
      </c>
      <c r="L420" s="14">
        <v>1</v>
      </c>
      <c r="M420" s="21">
        <f t="shared" si="24"/>
        <v>8.3333333333333339E-4</v>
      </c>
    </row>
    <row r="421" spans="1:13" ht="25.2" x14ac:dyDescent="0.3">
      <c r="A421" s="288"/>
      <c r="B421" s="323"/>
      <c r="C421" s="294"/>
      <c r="D421" s="284"/>
      <c r="E421" s="344"/>
      <c r="F421" s="310"/>
      <c r="G421" s="222">
        <v>43</v>
      </c>
      <c r="H421" s="52" t="s">
        <v>253</v>
      </c>
      <c r="I421" s="13">
        <v>1</v>
      </c>
      <c r="J421" s="21">
        <f t="shared" si="23"/>
        <v>8.3333333333333339E-4</v>
      </c>
      <c r="K421" s="228" t="str">
        <f t="shared" si="22"/>
        <v/>
      </c>
      <c r="L421" s="14">
        <v>1</v>
      </c>
      <c r="M421" s="21">
        <f t="shared" si="24"/>
        <v>8.3333333333333339E-4</v>
      </c>
    </row>
    <row r="422" spans="1:13" ht="25.2" x14ac:dyDescent="0.3">
      <c r="A422" s="288"/>
      <c r="B422" s="323"/>
      <c r="C422" s="294"/>
      <c r="D422" s="284"/>
      <c r="E422" s="344"/>
      <c r="F422" s="310"/>
      <c r="G422" s="222">
        <v>44</v>
      </c>
      <c r="H422" s="52" t="s">
        <v>846</v>
      </c>
      <c r="I422" s="13">
        <v>1</v>
      </c>
      <c r="J422" s="21">
        <f t="shared" si="23"/>
        <v>8.3333333333333339E-4</v>
      </c>
      <c r="K422" s="228" t="str">
        <f t="shared" si="22"/>
        <v/>
      </c>
      <c r="L422" s="14">
        <v>1</v>
      </c>
      <c r="M422" s="21">
        <f t="shared" si="24"/>
        <v>8.3333333333333339E-4</v>
      </c>
    </row>
    <row r="423" spans="1:13" ht="66" customHeight="1" x14ac:dyDescent="0.4">
      <c r="A423" s="288"/>
      <c r="B423" s="323"/>
      <c r="C423" s="294" t="s">
        <v>90</v>
      </c>
      <c r="D423" s="284" t="s">
        <v>847</v>
      </c>
      <c r="E423" s="344"/>
      <c r="F423" s="213"/>
      <c r="G423" s="222">
        <v>45</v>
      </c>
      <c r="H423" s="52" t="s">
        <v>991</v>
      </c>
      <c r="I423" s="13">
        <v>2</v>
      </c>
      <c r="J423" s="21">
        <f t="shared" si="23"/>
        <v>1.6666666666666668E-3</v>
      </c>
      <c r="K423" s="228" t="str">
        <f t="shared" si="22"/>
        <v/>
      </c>
      <c r="L423" s="14">
        <v>2</v>
      </c>
      <c r="M423" s="21">
        <f t="shared" si="24"/>
        <v>1.6666666666666668E-3</v>
      </c>
    </row>
    <row r="424" spans="1:13" ht="16.2" thickBot="1" x14ac:dyDescent="0.45">
      <c r="A424" s="289"/>
      <c r="B424" s="324"/>
      <c r="C424" s="295"/>
      <c r="D424" s="297"/>
      <c r="E424" s="345"/>
      <c r="F424" s="71"/>
      <c r="G424" s="341" t="s">
        <v>140</v>
      </c>
      <c r="H424" s="342"/>
      <c r="I424" s="15">
        <f>SUM(I403:I423)</f>
        <v>35</v>
      </c>
      <c r="J424" s="16">
        <f>SUM(J403:J423)</f>
        <v>2.916666666666666E-2</v>
      </c>
      <c r="K424" s="228" t="str">
        <f t="shared" si="22"/>
        <v/>
      </c>
      <c r="L424" s="17">
        <f>SUM(L403:L423)</f>
        <v>35</v>
      </c>
      <c r="M424" s="16">
        <f>SUM(M403:M423)</f>
        <v>2.916666666666666E-2</v>
      </c>
    </row>
    <row r="425" spans="1:13" ht="4.95" customHeight="1" thickBot="1" x14ac:dyDescent="0.45">
      <c r="A425" s="34"/>
      <c r="B425" s="163"/>
      <c r="C425" s="34"/>
      <c r="D425" s="163"/>
      <c r="E425" s="163"/>
      <c r="F425" s="5"/>
      <c r="G425" s="164"/>
      <c r="H425" s="164"/>
      <c r="I425" s="165"/>
      <c r="J425" s="166"/>
      <c r="K425" s="5"/>
      <c r="L425" s="169"/>
      <c r="M425" s="170"/>
    </row>
    <row r="426" spans="1:13" ht="15.6" x14ac:dyDescent="0.4">
      <c r="A426" s="219" t="s">
        <v>420</v>
      </c>
      <c r="B426" s="280" t="s">
        <v>139</v>
      </c>
      <c r="C426" s="280"/>
      <c r="D426" s="280"/>
      <c r="E426" s="280"/>
      <c r="F426" s="280"/>
      <c r="G426" s="280"/>
      <c r="H426" s="280"/>
      <c r="I426" s="280"/>
      <c r="J426" s="281"/>
      <c r="K426" s="6"/>
      <c r="L426" s="32" t="s">
        <v>138</v>
      </c>
      <c r="M426" s="67" t="s">
        <v>69</v>
      </c>
    </row>
    <row r="427" spans="1:13" x14ac:dyDescent="0.3">
      <c r="A427" s="215">
        <f>G403</f>
        <v>25</v>
      </c>
      <c r="B427" s="276"/>
      <c r="C427" s="276"/>
      <c r="D427" s="276"/>
      <c r="E427" s="276"/>
      <c r="F427" s="276"/>
      <c r="G427" s="276"/>
      <c r="H427" s="276"/>
      <c r="I427" s="276"/>
      <c r="J427" s="277"/>
      <c r="K427" s="218"/>
      <c r="L427" s="44"/>
      <c r="M427" s="88"/>
    </row>
    <row r="428" spans="1:13" x14ac:dyDescent="0.3">
      <c r="A428" s="215">
        <f t="shared" ref="A428:A447" si="25">G404</f>
        <v>26</v>
      </c>
      <c r="B428" s="276"/>
      <c r="C428" s="276"/>
      <c r="D428" s="276"/>
      <c r="E428" s="276"/>
      <c r="F428" s="276"/>
      <c r="G428" s="276"/>
      <c r="H428" s="276"/>
      <c r="I428" s="276"/>
      <c r="J428" s="277"/>
      <c r="K428" s="218"/>
      <c r="L428" s="44"/>
      <c r="M428" s="88"/>
    </row>
    <row r="429" spans="1:13" x14ac:dyDescent="0.3">
      <c r="A429" s="215">
        <f t="shared" si="25"/>
        <v>27</v>
      </c>
      <c r="B429" s="276"/>
      <c r="C429" s="276"/>
      <c r="D429" s="276"/>
      <c r="E429" s="276"/>
      <c r="F429" s="276"/>
      <c r="G429" s="276"/>
      <c r="H429" s="276"/>
      <c r="I429" s="276"/>
      <c r="J429" s="277"/>
      <c r="K429" s="218"/>
      <c r="L429" s="44"/>
      <c r="M429" s="88"/>
    </row>
    <row r="430" spans="1:13" x14ac:dyDescent="0.3">
      <c r="A430" s="215">
        <f t="shared" si="25"/>
        <v>28</v>
      </c>
      <c r="B430" s="276"/>
      <c r="C430" s="276"/>
      <c r="D430" s="276"/>
      <c r="E430" s="276"/>
      <c r="F430" s="276"/>
      <c r="G430" s="276"/>
      <c r="H430" s="276"/>
      <c r="I430" s="276"/>
      <c r="J430" s="277"/>
      <c r="K430" s="218"/>
      <c r="L430" s="44"/>
      <c r="M430" s="88"/>
    </row>
    <row r="431" spans="1:13" x14ac:dyDescent="0.3">
      <c r="A431" s="215">
        <f t="shared" si="25"/>
        <v>29</v>
      </c>
      <c r="B431" s="276"/>
      <c r="C431" s="276"/>
      <c r="D431" s="276"/>
      <c r="E431" s="276"/>
      <c r="F431" s="276"/>
      <c r="G431" s="276"/>
      <c r="H431" s="276"/>
      <c r="I431" s="276"/>
      <c r="J431" s="277"/>
      <c r="K431" s="218"/>
      <c r="L431" s="14"/>
      <c r="M431" s="46"/>
    </row>
    <row r="432" spans="1:13" x14ac:dyDescent="0.3">
      <c r="A432" s="215">
        <f t="shared" si="25"/>
        <v>30</v>
      </c>
      <c r="B432" s="276"/>
      <c r="C432" s="276"/>
      <c r="D432" s="276"/>
      <c r="E432" s="276"/>
      <c r="F432" s="276"/>
      <c r="G432" s="276"/>
      <c r="H432" s="276"/>
      <c r="I432" s="276"/>
      <c r="J432" s="277"/>
      <c r="K432" s="218"/>
      <c r="L432" s="14"/>
      <c r="M432" s="46"/>
    </row>
    <row r="433" spans="1:13" x14ac:dyDescent="0.3">
      <c r="A433" s="215">
        <f t="shared" si="25"/>
        <v>31</v>
      </c>
      <c r="B433" s="276"/>
      <c r="C433" s="276"/>
      <c r="D433" s="276"/>
      <c r="E433" s="276"/>
      <c r="F433" s="276"/>
      <c r="G433" s="276"/>
      <c r="H433" s="276"/>
      <c r="I433" s="276"/>
      <c r="J433" s="277"/>
      <c r="K433" s="218"/>
      <c r="L433" s="14"/>
      <c r="M433" s="46"/>
    </row>
    <row r="434" spans="1:13" x14ac:dyDescent="0.3">
      <c r="A434" s="215">
        <f t="shared" si="25"/>
        <v>32</v>
      </c>
      <c r="B434" s="276"/>
      <c r="C434" s="276"/>
      <c r="D434" s="276"/>
      <c r="E434" s="276"/>
      <c r="F434" s="276"/>
      <c r="G434" s="276"/>
      <c r="H434" s="276"/>
      <c r="I434" s="276"/>
      <c r="J434" s="277"/>
      <c r="K434" s="218"/>
      <c r="L434" s="14"/>
      <c r="M434" s="46"/>
    </row>
    <row r="435" spans="1:13" x14ac:dyDescent="0.3">
      <c r="A435" s="215">
        <f t="shared" si="25"/>
        <v>33</v>
      </c>
      <c r="B435" s="276"/>
      <c r="C435" s="276"/>
      <c r="D435" s="276"/>
      <c r="E435" s="276"/>
      <c r="F435" s="276"/>
      <c r="G435" s="276"/>
      <c r="H435" s="276"/>
      <c r="I435" s="276"/>
      <c r="J435" s="277"/>
      <c r="K435" s="218"/>
      <c r="L435" s="14"/>
      <c r="M435" s="46"/>
    </row>
    <row r="436" spans="1:13" x14ac:dyDescent="0.3">
      <c r="A436" s="215">
        <f t="shared" si="25"/>
        <v>34</v>
      </c>
      <c r="B436" s="276"/>
      <c r="C436" s="276"/>
      <c r="D436" s="276"/>
      <c r="E436" s="276"/>
      <c r="F436" s="276"/>
      <c r="G436" s="276"/>
      <c r="H436" s="276"/>
      <c r="I436" s="276"/>
      <c r="J436" s="277"/>
      <c r="K436" s="28"/>
      <c r="L436" s="14"/>
      <c r="M436" s="46"/>
    </row>
    <row r="437" spans="1:13" x14ac:dyDescent="0.3">
      <c r="A437" s="215">
        <f t="shared" si="25"/>
        <v>35</v>
      </c>
      <c r="B437" s="276"/>
      <c r="C437" s="276"/>
      <c r="D437" s="276"/>
      <c r="E437" s="276"/>
      <c r="F437" s="276"/>
      <c r="G437" s="276"/>
      <c r="H437" s="276"/>
      <c r="I437" s="276"/>
      <c r="J437" s="277"/>
      <c r="K437" s="28"/>
      <c r="L437" s="14"/>
      <c r="M437" s="46"/>
    </row>
    <row r="438" spans="1:13" x14ac:dyDescent="0.3">
      <c r="A438" s="215">
        <f t="shared" si="25"/>
        <v>36</v>
      </c>
      <c r="B438" s="276"/>
      <c r="C438" s="276"/>
      <c r="D438" s="276"/>
      <c r="E438" s="276"/>
      <c r="F438" s="276"/>
      <c r="G438" s="276"/>
      <c r="H438" s="276"/>
      <c r="I438" s="276"/>
      <c r="J438" s="277"/>
      <c r="K438" s="28"/>
      <c r="L438" s="14"/>
      <c r="M438" s="46"/>
    </row>
    <row r="439" spans="1:13" x14ac:dyDescent="0.3">
      <c r="A439" s="215">
        <f t="shared" si="25"/>
        <v>37</v>
      </c>
      <c r="B439" s="276"/>
      <c r="C439" s="276"/>
      <c r="D439" s="276"/>
      <c r="E439" s="276"/>
      <c r="F439" s="276"/>
      <c r="G439" s="276"/>
      <c r="H439" s="276"/>
      <c r="I439" s="276"/>
      <c r="J439" s="277"/>
      <c r="K439" s="28"/>
      <c r="L439" s="14"/>
      <c r="M439" s="46"/>
    </row>
    <row r="440" spans="1:13" ht="15.6" x14ac:dyDescent="0.4">
      <c r="A440" s="215">
        <f t="shared" si="25"/>
        <v>38</v>
      </c>
      <c r="B440" s="276"/>
      <c r="C440" s="276"/>
      <c r="D440" s="276"/>
      <c r="E440" s="276"/>
      <c r="F440" s="276"/>
      <c r="G440" s="276"/>
      <c r="H440" s="276"/>
      <c r="I440" s="276"/>
      <c r="J440" s="277"/>
      <c r="K440" s="47"/>
      <c r="L440" s="48"/>
      <c r="M440" s="46"/>
    </row>
    <row r="441" spans="1:13" ht="15.6" x14ac:dyDescent="0.4">
      <c r="A441" s="215">
        <f t="shared" si="25"/>
        <v>39</v>
      </c>
      <c r="B441" s="276"/>
      <c r="C441" s="276"/>
      <c r="D441" s="276"/>
      <c r="E441" s="276"/>
      <c r="F441" s="276"/>
      <c r="G441" s="276"/>
      <c r="H441" s="276"/>
      <c r="I441" s="276"/>
      <c r="J441" s="277"/>
      <c r="K441" s="47"/>
      <c r="L441" s="48"/>
      <c r="M441" s="46"/>
    </row>
    <row r="442" spans="1:13" ht="15.6" x14ac:dyDescent="0.4">
      <c r="A442" s="215">
        <f t="shared" si="25"/>
        <v>40</v>
      </c>
      <c r="B442" s="276"/>
      <c r="C442" s="276"/>
      <c r="D442" s="276"/>
      <c r="E442" s="276"/>
      <c r="F442" s="276"/>
      <c r="G442" s="276"/>
      <c r="H442" s="276"/>
      <c r="I442" s="276"/>
      <c r="J442" s="277"/>
      <c r="K442" s="47"/>
      <c r="L442" s="48"/>
      <c r="M442" s="46"/>
    </row>
    <row r="443" spans="1:13" ht="15.6" x14ac:dyDescent="0.4">
      <c r="A443" s="215">
        <f t="shared" si="25"/>
        <v>41</v>
      </c>
      <c r="B443" s="276"/>
      <c r="C443" s="276"/>
      <c r="D443" s="276"/>
      <c r="E443" s="276"/>
      <c r="F443" s="276"/>
      <c r="G443" s="276"/>
      <c r="H443" s="276"/>
      <c r="I443" s="276"/>
      <c r="J443" s="277"/>
      <c r="K443" s="47"/>
      <c r="L443" s="48"/>
      <c r="M443" s="46"/>
    </row>
    <row r="444" spans="1:13" ht="15.6" x14ac:dyDescent="0.4">
      <c r="A444" s="215">
        <f t="shared" si="25"/>
        <v>42</v>
      </c>
      <c r="B444" s="276"/>
      <c r="C444" s="276"/>
      <c r="D444" s="276"/>
      <c r="E444" s="276"/>
      <c r="F444" s="276"/>
      <c r="G444" s="276"/>
      <c r="H444" s="276"/>
      <c r="I444" s="276"/>
      <c r="J444" s="277"/>
      <c r="K444" s="47"/>
      <c r="L444" s="48"/>
      <c r="M444" s="46"/>
    </row>
    <row r="445" spans="1:13" ht="15.6" x14ac:dyDescent="0.4">
      <c r="A445" s="215">
        <f t="shared" si="25"/>
        <v>43</v>
      </c>
      <c r="B445" s="276"/>
      <c r="C445" s="276"/>
      <c r="D445" s="276"/>
      <c r="E445" s="276"/>
      <c r="F445" s="276"/>
      <c r="G445" s="276"/>
      <c r="H445" s="276"/>
      <c r="I445" s="276"/>
      <c r="J445" s="277"/>
      <c r="K445" s="47"/>
      <c r="L445" s="48"/>
      <c r="M445" s="46"/>
    </row>
    <row r="446" spans="1:13" ht="15.6" x14ac:dyDescent="0.4">
      <c r="A446" s="215">
        <f t="shared" si="25"/>
        <v>44</v>
      </c>
      <c r="B446" s="276"/>
      <c r="C446" s="276"/>
      <c r="D446" s="276"/>
      <c r="E446" s="276"/>
      <c r="F446" s="276"/>
      <c r="G446" s="276"/>
      <c r="H446" s="276"/>
      <c r="I446" s="276"/>
      <c r="J446" s="277"/>
      <c r="K446" s="47"/>
      <c r="L446" s="48"/>
      <c r="M446" s="46"/>
    </row>
    <row r="447" spans="1:13" ht="16.2" thickBot="1" x14ac:dyDescent="0.45">
      <c r="A447" s="216">
        <f t="shared" si="25"/>
        <v>45</v>
      </c>
      <c r="B447" s="282"/>
      <c r="C447" s="282"/>
      <c r="D447" s="282"/>
      <c r="E447" s="282"/>
      <c r="F447" s="282"/>
      <c r="G447" s="282"/>
      <c r="H447" s="282"/>
      <c r="I447" s="282"/>
      <c r="J447" s="283"/>
      <c r="K447" s="47"/>
      <c r="L447" s="49"/>
      <c r="M447" s="50"/>
    </row>
    <row r="448" spans="1:13" ht="4.95" customHeight="1" thickBot="1" x14ac:dyDescent="0.45">
      <c r="A448" s="5"/>
      <c r="B448" s="5"/>
      <c r="C448" s="5"/>
      <c r="D448" s="5"/>
      <c r="E448" s="5"/>
      <c r="F448" s="5"/>
      <c r="G448" s="5"/>
      <c r="H448" s="5"/>
      <c r="I448" s="5"/>
      <c r="J448" s="5"/>
      <c r="K448" s="5"/>
      <c r="L448" s="5"/>
      <c r="M448" s="5"/>
    </row>
    <row r="449" spans="1:13" ht="41.4" customHeight="1" x14ac:dyDescent="0.3">
      <c r="A449" s="287" t="s">
        <v>91</v>
      </c>
      <c r="B449" s="322" t="s">
        <v>966</v>
      </c>
      <c r="C449" s="293" t="s">
        <v>4</v>
      </c>
      <c r="D449" s="296" t="s">
        <v>199</v>
      </c>
      <c r="E449" s="298">
        <f>I454</f>
        <v>6</v>
      </c>
      <c r="F449" s="310"/>
      <c r="G449" s="221">
        <v>46</v>
      </c>
      <c r="H449" s="54" t="s">
        <v>848</v>
      </c>
      <c r="I449" s="18">
        <v>1</v>
      </c>
      <c r="J449" s="19">
        <f>I449*8%/96</f>
        <v>8.3333333333333339E-4</v>
      </c>
      <c r="K449" s="228" t="str">
        <f t="shared" ref="K449:K454" si="26">IF(AND(L449&gt;=0,L449&lt;=I449),"",IF(AND(L449&gt;I449),"*"))</f>
        <v/>
      </c>
      <c r="L449" s="20">
        <v>1</v>
      </c>
      <c r="M449" s="19">
        <f>L449*8%/96</f>
        <v>8.3333333333333339E-4</v>
      </c>
    </row>
    <row r="450" spans="1:13" ht="22.8" customHeight="1" x14ac:dyDescent="0.3">
      <c r="A450" s="288"/>
      <c r="B450" s="323"/>
      <c r="C450" s="294"/>
      <c r="D450" s="284"/>
      <c r="E450" s="299"/>
      <c r="F450" s="310"/>
      <c r="G450" s="222">
        <v>47</v>
      </c>
      <c r="H450" s="52" t="s">
        <v>849</v>
      </c>
      <c r="I450" s="13">
        <v>1</v>
      </c>
      <c r="J450" s="21">
        <f>I450*8%/96</f>
        <v>8.3333333333333339E-4</v>
      </c>
      <c r="K450" s="228" t="str">
        <f t="shared" si="26"/>
        <v/>
      </c>
      <c r="L450" s="14">
        <v>1</v>
      </c>
      <c r="M450" s="21">
        <f>L450*8%/96</f>
        <v>8.3333333333333339E-4</v>
      </c>
    </row>
    <row r="451" spans="1:13" ht="48" customHeight="1" x14ac:dyDescent="0.3">
      <c r="A451" s="288"/>
      <c r="B451" s="323"/>
      <c r="C451" s="294" t="s">
        <v>58</v>
      </c>
      <c r="D451" s="284" t="s">
        <v>850</v>
      </c>
      <c r="E451" s="299"/>
      <c r="F451" s="310"/>
      <c r="G451" s="222">
        <v>48</v>
      </c>
      <c r="H451" s="52" t="s">
        <v>851</v>
      </c>
      <c r="I451" s="13">
        <v>2</v>
      </c>
      <c r="J451" s="21">
        <f t="shared" ref="J451:J453" si="27">I451*8%/96</f>
        <v>1.6666666666666668E-3</v>
      </c>
      <c r="K451" s="228" t="str">
        <f t="shared" si="26"/>
        <v/>
      </c>
      <c r="L451" s="14">
        <v>2</v>
      </c>
      <c r="M451" s="21">
        <f t="shared" ref="M451:M453" si="28">L451*8%/96</f>
        <v>1.6666666666666668E-3</v>
      </c>
    </row>
    <row r="452" spans="1:13" x14ac:dyDescent="0.3">
      <c r="A452" s="288"/>
      <c r="B452" s="323"/>
      <c r="C452" s="294"/>
      <c r="D452" s="284"/>
      <c r="E452" s="299"/>
      <c r="F452" s="310"/>
      <c r="G452" s="222">
        <v>49</v>
      </c>
      <c r="H452" s="52" t="s">
        <v>200</v>
      </c>
      <c r="I452" s="13">
        <v>1</v>
      </c>
      <c r="J452" s="21">
        <f t="shared" si="27"/>
        <v>8.3333333333333339E-4</v>
      </c>
      <c r="K452" s="228" t="str">
        <f t="shared" si="26"/>
        <v/>
      </c>
      <c r="L452" s="14">
        <v>1</v>
      </c>
      <c r="M452" s="21">
        <f t="shared" si="28"/>
        <v>8.3333333333333339E-4</v>
      </c>
    </row>
    <row r="453" spans="1:13" ht="15.6" x14ac:dyDescent="0.4">
      <c r="A453" s="288"/>
      <c r="B453" s="323"/>
      <c r="C453" s="294" t="s">
        <v>62</v>
      </c>
      <c r="D453" s="284" t="s">
        <v>201</v>
      </c>
      <c r="E453" s="299"/>
      <c r="F453" s="213"/>
      <c r="G453" s="222">
        <v>50</v>
      </c>
      <c r="H453" s="52" t="s">
        <v>852</v>
      </c>
      <c r="I453" s="13">
        <v>1</v>
      </c>
      <c r="J453" s="21">
        <f t="shared" si="27"/>
        <v>8.3333333333333339E-4</v>
      </c>
      <c r="K453" s="228" t="str">
        <f t="shared" si="26"/>
        <v/>
      </c>
      <c r="L453" s="14">
        <v>1</v>
      </c>
      <c r="M453" s="21">
        <f t="shared" si="28"/>
        <v>8.3333333333333339E-4</v>
      </c>
    </row>
    <row r="454" spans="1:13" ht="16.2" thickBot="1" x14ac:dyDescent="0.45">
      <c r="A454" s="289"/>
      <c r="B454" s="324"/>
      <c r="C454" s="295"/>
      <c r="D454" s="297"/>
      <c r="E454" s="300"/>
      <c r="F454" s="6"/>
      <c r="G454" s="278" t="s">
        <v>140</v>
      </c>
      <c r="H454" s="279"/>
      <c r="I454" s="15">
        <f>SUM(I449:I453)</f>
        <v>6</v>
      </c>
      <c r="J454" s="16">
        <f>SUM(J449:J453)</f>
        <v>5.0000000000000001E-3</v>
      </c>
      <c r="K454" s="228" t="str">
        <f t="shared" si="26"/>
        <v/>
      </c>
      <c r="L454" s="17">
        <f>SUM(L449:L453)</f>
        <v>6</v>
      </c>
      <c r="M454" s="16">
        <f>SUM(M449:M453)</f>
        <v>5.0000000000000001E-3</v>
      </c>
    </row>
    <row r="455" spans="1:13" ht="4.95" customHeight="1" thickBot="1" x14ac:dyDescent="0.45">
      <c r="A455" s="5"/>
      <c r="B455" s="5"/>
      <c r="C455" s="5"/>
      <c r="D455" s="5"/>
      <c r="E455" s="5"/>
      <c r="F455" s="5"/>
      <c r="G455" s="5"/>
      <c r="H455" s="5"/>
      <c r="I455" s="5"/>
      <c r="J455" s="5"/>
      <c r="K455" s="5"/>
      <c r="L455" s="5"/>
      <c r="M455" s="5"/>
    </row>
    <row r="456" spans="1:13" x14ac:dyDescent="0.3">
      <c r="A456" s="219" t="s">
        <v>420</v>
      </c>
      <c r="B456" s="280" t="s">
        <v>139</v>
      </c>
      <c r="C456" s="280"/>
      <c r="D456" s="280"/>
      <c r="E456" s="280"/>
      <c r="F456" s="280"/>
      <c r="G456" s="280"/>
      <c r="H456" s="280"/>
      <c r="I456" s="280"/>
      <c r="J456" s="281"/>
      <c r="K456" s="38"/>
      <c r="L456" s="32" t="s">
        <v>138</v>
      </c>
      <c r="M456" s="67" t="s">
        <v>69</v>
      </c>
    </row>
    <row r="457" spans="1:13" x14ac:dyDescent="0.3">
      <c r="A457" s="215">
        <f>G449</f>
        <v>46</v>
      </c>
      <c r="B457" s="276"/>
      <c r="C457" s="276"/>
      <c r="D457" s="276"/>
      <c r="E457" s="276"/>
      <c r="F457" s="276"/>
      <c r="G457" s="276"/>
      <c r="H457" s="276"/>
      <c r="I457" s="276"/>
      <c r="J457" s="277"/>
      <c r="K457" s="218"/>
      <c r="L457" s="44"/>
      <c r="M457" s="88"/>
    </row>
    <row r="458" spans="1:13" x14ac:dyDescent="0.3">
      <c r="A458" s="215">
        <f t="shared" ref="A458:A461" si="29">G450</f>
        <v>47</v>
      </c>
      <c r="B458" s="276"/>
      <c r="C458" s="276"/>
      <c r="D458" s="276"/>
      <c r="E458" s="276"/>
      <c r="F458" s="276"/>
      <c r="G458" s="276"/>
      <c r="H458" s="276"/>
      <c r="I458" s="276"/>
      <c r="J458" s="277"/>
      <c r="K458" s="218"/>
      <c r="L458" s="44"/>
      <c r="M458" s="88"/>
    </row>
    <row r="459" spans="1:13" x14ac:dyDescent="0.3">
      <c r="A459" s="215">
        <f t="shared" si="29"/>
        <v>48</v>
      </c>
      <c r="B459" s="276"/>
      <c r="C459" s="276"/>
      <c r="D459" s="276"/>
      <c r="E459" s="276"/>
      <c r="F459" s="276"/>
      <c r="G459" s="276"/>
      <c r="H459" s="276"/>
      <c r="I459" s="276"/>
      <c r="J459" s="277"/>
      <c r="K459" s="218"/>
      <c r="L459" s="44"/>
      <c r="M459" s="88"/>
    </row>
    <row r="460" spans="1:13" x14ac:dyDescent="0.3">
      <c r="A460" s="215">
        <f t="shared" si="29"/>
        <v>49</v>
      </c>
      <c r="B460" s="276"/>
      <c r="C460" s="276"/>
      <c r="D460" s="276"/>
      <c r="E460" s="276"/>
      <c r="F460" s="276"/>
      <c r="G460" s="276"/>
      <c r="H460" s="276"/>
      <c r="I460" s="276"/>
      <c r="J460" s="277"/>
      <c r="K460" s="218"/>
      <c r="L460" s="44"/>
      <c r="M460" s="88"/>
    </row>
    <row r="461" spans="1:13" ht="15" thickBot="1" x14ac:dyDescent="0.35">
      <c r="A461" s="216">
        <f t="shared" si="29"/>
        <v>50</v>
      </c>
      <c r="B461" s="282"/>
      <c r="C461" s="282"/>
      <c r="D461" s="282"/>
      <c r="E461" s="282"/>
      <c r="F461" s="282"/>
      <c r="G461" s="282"/>
      <c r="H461" s="282"/>
      <c r="I461" s="282"/>
      <c r="J461" s="283"/>
      <c r="K461" s="218"/>
      <c r="L461" s="51"/>
      <c r="M461" s="50"/>
    </row>
    <row r="462" spans="1:13" ht="4.95" customHeight="1" thickBot="1" x14ac:dyDescent="0.45">
      <c r="A462" s="5"/>
      <c r="B462" s="5"/>
      <c r="C462" s="5"/>
      <c r="D462" s="5"/>
      <c r="E462" s="5"/>
      <c r="F462" s="5"/>
      <c r="G462" s="5"/>
      <c r="H462" s="5"/>
      <c r="I462" s="5"/>
      <c r="J462" s="5"/>
      <c r="K462" s="5"/>
      <c r="L462" s="5"/>
      <c r="M462" s="5"/>
    </row>
    <row r="463" spans="1:13" ht="40.799999999999997" customHeight="1" x14ac:dyDescent="0.3">
      <c r="A463" s="311" t="s">
        <v>967</v>
      </c>
      <c r="B463" s="280"/>
      <c r="C463" s="280"/>
      <c r="D463" s="280"/>
      <c r="E463" s="281"/>
      <c r="F463" s="60"/>
      <c r="G463" s="314" t="s">
        <v>141</v>
      </c>
      <c r="H463" s="315"/>
      <c r="I463" s="316">
        <f>I479+I500</f>
        <v>46</v>
      </c>
      <c r="J463" s="317"/>
      <c r="K463" s="68"/>
      <c r="L463" s="69" t="s">
        <v>179</v>
      </c>
      <c r="M463" s="70">
        <f>L479+L500</f>
        <v>37</v>
      </c>
    </row>
    <row r="464" spans="1:13" ht="25.2" customHeight="1" x14ac:dyDescent="0.4">
      <c r="A464" s="307" t="s">
        <v>420</v>
      </c>
      <c r="B464" s="285" t="s">
        <v>77</v>
      </c>
      <c r="C464" s="286" t="s">
        <v>1003</v>
      </c>
      <c r="D464" s="285" t="s">
        <v>52</v>
      </c>
      <c r="E464" s="306" t="s">
        <v>78</v>
      </c>
      <c r="F464" s="6"/>
      <c r="G464" s="337" t="s">
        <v>1004</v>
      </c>
      <c r="H464" s="339" t="s">
        <v>135</v>
      </c>
      <c r="I464" s="333" t="s">
        <v>136</v>
      </c>
      <c r="J464" s="335" t="s">
        <v>137</v>
      </c>
      <c r="K464" s="6"/>
      <c r="L464" s="307" t="s">
        <v>814</v>
      </c>
      <c r="M464" s="306"/>
    </row>
    <row r="465" spans="1:13" ht="16.2" customHeight="1" x14ac:dyDescent="0.4">
      <c r="A465" s="307"/>
      <c r="B465" s="285"/>
      <c r="C465" s="286"/>
      <c r="D465" s="285"/>
      <c r="E465" s="306"/>
      <c r="F465" s="6"/>
      <c r="G465" s="338"/>
      <c r="H465" s="340"/>
      <c r="I465" s="334"/>
      <c r="J465" s="336"/>
      <c r="K465" s="6"/>
      <c r="L465" s="215" t="s">
        <v>74</v>
      </c>
      <c r="M465" s="224" t="s">
        <v>134</v>
      </c>
    </row>
    <row r="466" spans="1:13" ht="63" x14ac:dyDescent="0.3">
      <c r="A466" s="307">
        <v>2.1</v>
      </c>
      <c r="B466" s="323" t="s">
        <v>599</v>
      </c>
      <c r="C466" s="214" t="s">
        <v>5</v>
      </c>
      <c r="D466" s="214" t="s">
        <v>633</v>
      </c>
      <c r="E466" s="306">
        <f>I479</f>
        <v>36</v>
      </c>
      <c r="F466" s="23"/>
      <c r="G466" s="222">
        <v>51</v>
      </c>
      <c r="H466" s="52" t="s">
        <v>853</v>
      </c>
      <c r="I466" s="214">
        <v>2</v>
      </c>
      <c r="J466" s="12">
        <f>I466*8%/46</f>
        <v>3.4782608695652175E-3</v>
      </c>
      <c r="K466" s="228" t="str">
        <f t="shared" ref="K466:K479" si="30">IF(AND(L466&gt;=0,L466&lt;=I466),"",IF(AND(L466&gt;I466),"*"))</f>
        <v/>
      </c>
      <c r="L466" s="8">
        <v>2</v>
      </c>
      <c r="M466" s="12">
        <f>L466*8%/46</f>
        <v>3.4782608695652175E-3</v>
      </c>
    </row>
    <row r="467" spans="1:13" x14ac:dyDescent="0.3">
      <c r="A467" s="307"/>
      <c r="B467" s="323"/>
      <c r="C467" s="284" t="s">
        <v>63</v>
      </c>
      <c r="D467" s="284" t="s">
        <v>854</v>
      </c>
      <c r="E467" s="306"/>
      <c r="F467" s="23"/>
      <c r="G467" s="222">
        <v>52</v>
      </c>
      <c r="H467" s="52" t="s">
        <v>855</v>
      </c>
      <c r="I467" s="214">
        <v>2</v>
      </c>
      <c r="J467" s="12">
        <f t="shared" ref="J467:J478" si="31">I467*8%/46</f>
        <v>3.4782608695652175E-3</v>
      </c>
      <c r="K467" s="228" t="str">
        <f t="shared" si="30"/>
        <v/>
      </c>
      <c r="L467" s="8">
        <v>1</v>
      </c>
      <c r="M467" s="12">
        <f t="shared" ref="M467:M478" si="32">L467*8%/46</f>
        <v>1.7391304347826088E-3</v>
      </c>
    </row>
    <row r="468" spans="1:13" x14ac:dyDescent="0.3">
      <c r="A468" s="307"/>
      <c r="B468" s="323"/>
      <c r="C468" s="284"/>
      <c r="D468" s="284"/>
      <c r="E468" s="306"/>
      <c r="F468" s="23"/>
      <c r="G468" s="222">
        <v>53</v>
      </c>
      <c r="H468" s="52" t="s">
        <v>202</v>
      </c>
      <c r="I468" s="214">
        <v>1</v>
      </c>
      <c r="J468" s="12">
        <f t="shared" si="31"/>
        <v>1.7391304347826088E-3</v>
      </c>
      <c r="K468" s="228" t="str">
        <f t="shared" si="30"/>
        <v/>
      </c>
      <c r="L468" s="8">
        <v>1</v>
      </c>
      <c r="M468" s="12">
        <f t="shared" si="32"/>
        <v>1.7391304347826088E-3</v>
      </c>
    </row>
    <row r="469" spans="1:13" x14ac:dyDescent="0.3">
      <c r="A469" s="307"/>
      <c r="B469" s="323"/>
      <c r="C469" s="284"/>
      <c r="D469" s="284"/>
      <c r="E469" s="306"/>
      <c r="F469" s="23"/>
      <c r="G469" s="222">
        <v>54</v>
      </c>
      <c r="H469" s="52" t="s">
        <v>203</v>
      </c>
      <c r="I469" s="214">
        <v>1</v>
      </c>
      <c r="J469" s="12">
        <f t="shared" si="31"/>
        <v>1.7391304347826088E-3</v>
      </c>
      <c r="K469" s="228" t="str">
        <f t="shared" si="30"/>
        <v/>
      </c>
      <c r="L469" s="8">
        <v>1</v>
      </c>
      <c r="M469" s="12">
        <f t="shared" si="32"/>
        <v>1.7391304347826088E-3</v>
      </c>
    </row>
    <row r="470" spans="1:13" ht="16.2" customHeight="1" x14ac:dyDescent="0.3">
      <c r="A470" s="307"/>
      <c r="B470" s="323"/>
      <c r="C470" s="284"/>
      <c r="D470" s="284"/>
      <c r="E470" s="306"/>
      <c r="F470" s="23"/>
      <c r="G470" s="222">
        <v>55</v>
      </c>
      <c r="H470" s="52" t="s">
        <v>145</v>
      </c>
      <c r="I470" s="214">
        <v>2</v>
      </c>
      <c r="J470" s="12">
        <f t="shared" si="31"/>
        <v>3.4782608695652175E-3</v>
      </c>
      <c r="K470" s="228" t="str">
        <f t="shared" si="30"/>
        <v/>
      </c>
      <c r="L470" s="8">
        <v>2</v>
      </c>
      <c r="M470" s="12">
        <f t="shared" si="32"/>
        <v>3.4782608695652175E-3</v>
      </c>
    </row>
    <row r="471" spans="1:13" ht="50.4" x14ac:dyDescent="0.3">
      <c r="A471" s="307"/>
      <c r="B471" s="323"/>
      <c r="C471" s="284" t="s">
        <v>70</v>
      </c>
      <c r="D471" s="284" t="s">
        <v>345</v>
      </c>
      <c r="E471" s="306"/>
      <c r="F471" s="23"/>
      <c r="G471" s="222">
        <v>56</v>
      </c>
      <c r="H471" s="52" t="s">
        <v>594</v>
      </c>
      <c r="I471" s="214">
        <v>3</v>
      </c>
      <c r="J471" s="12">
        <f t="shared" si="31"/>
        <v>5.2173913043478256E-3</v>
      </c>
      <c r="K471" s="228" t="str">
        <f t="shared" si="30"/>
        <v/>
      </c>
      <c r="L471" s="8">
        <v>3</v>
      </c>
      <c r="M471" s="12">
        <f t="shared" si="32"/>
        <v>5.2173913043478256E-3</v>
      </c>
    </row>
    <row r="472" spans="1:13" ht="25.2" x14ac:dyDescent="0.3">
      <c r="A472" s="307"/>
      <c r="B472" s="323"/>
      <c r="C472" s="284"/>
      <c r="D472" s="284"/>
      <c r="E472" s="306"/>
      <c r="F472" s="23"/>
      <c r="G472" s="222">
        <v>57</v>
      </c>
      <c r="H472" s="52" t="s">
        <v>856</v>
      </c>
      <c r="I472" s="214">
        <v>1</v>
      </c>
      <c r="J472" s="12">
        <f t="shared" si="31"/>
        <v>1.7391304347826088E-3</v>
      </c>
      <c r="K472" s="228" t="str">
        <f t="shared" si="30"/>
        <v/>
      </c>
      <c r="L472" s="8">
        <v>1</v>
      </c>
      <c r="M472" s="12">
        <f t="shared" si="32"/>
        <v>1.7391304347826088E-3</v>
      </c>
    </row>
    <row r="473" spans="1:13" ht="25.2" x14ac:dyDescent="0.3">
      <c r="A473" s="307"/>
      <c r="B473" s="323"/>
      <c r="C473" s="284" t="s">
        <v>142</v>
      </c>
      <c r="D473" s="284" t="s">
        <v>857</v>
      </c>
      <c r="E473" s="306"/>
      <c r="F473" s="23"/>
      <c r="G473" s="222">
        <v>58</v>
      </c>
      <c r="H473" s="52" t="s">
        <v>146</v>
      </c>
      <c r="I473" s="214">
        <v>4</v>
      </c>
      <c r="J473" s="12">
        <f t="shared" si="31"/>
        <v>6.956521739130435E-3</v>
      </c>
      <c r="K473" s="228" t="str">
        <f t="shared" si="30"/>
        <v/>
      </c>
      <c r="L473" s="8"/>
      <c r="M473" s="12">
        <f t="shared" si="32"/>
        <v>0</v>
      </c>
    </row>
    <row r="474" spans="1:13" ht="25.2" x14ac:dyDescent="0.3">
      <c r="A474" s="307"/>
      <c r="B474" s="323"/>
      <c r="C474" s="284"/>
      <c r="D474" s="284"/>
      <c r="E474" s="306"/>
      <c r="F474" s="23"/>
      <c r="G474" s="222">
        <v>59</v>
      </c>
      <c r="H474" s="52" t="s">
        <v>803</v>
      </c>
      <c r="I474" s="214">
        <v>4</v>
      </c>
      <c r="J474" s="12">
        <f t="shared" si="31"/>
        <v>6.956521739130435E-3</v>
      </c>
      <c r="K474" s="228" t="str">
        <f t="shared" si="30"/>
        <v/>
      </c>
      <c r="L474" s="8">
        <v>4</v>
      </c>
      <c r="M474" s="12">
        <f t="shared" si="32"/>
        <v>6.956521739130435E-3</v>
      </c>
    </row>
    <row r="475" spans="1:13" ht="25.8" customHeight="1" x14ac:dyDescent="0.3">
      <c r="A475" s="307"/>
      <c r="B475" s="323"/>
      <c r="C475" s="284" t="s">
        <v>143</v>
      </c>
      <c r="D475" s="284" t="s">
        <v>858</v>
      </c>
      <c r="E475" s="306"/>
      <c r="F475" s="23"/>
      <c r="G475" s="222">
        <v>60</v>
      </c>
      <c r="H475" s="52" t="s">
        <v>720</v>
      </c>
      <c r="I475" s="214">
        <v>4</v>
      </c>
      <c r="J475" s="12">
        <f t="shared" si="31"/>
        <v>6.956521739130435E-3</v>
      </c>
      <c r="K475" s="228" t="str">
        <f t="shared" si="30"/>
        <v/>
      </c>
      <c r="L475" s="8"/>
      <c r="M475" s="12">
        <f t="shared" si="32"/>
        <v>0</v>
      </c>
    </row>
    <row r="476" spans="1:13" x14ac:dyDescent="0.3">
      <c r="A476" s="307"/>
      <c r="B476" s="323"/>
      <c r="C476" s="284"/>
      <c r="D476" s="284"/>
      <c r="E476" s="306"/>
      <c r="F476" s="23"/>
      <c r="G476" s="222">
        <v>61</v>
      </c>
      <c r="H476" s="52" t="s">
        <v>859</v>
      </c>
      <c r="I476" s="214">
        <v>4</v>
      </c>
      <c r="J476" s="12">
        <f t="shared" si="31"/>
        <v>6.956521739130435E-3</v>
      </c>
      <c r="K476" s="228" t="str">
        <f t="shared" si="30"/>
        <v/>
      </c>
      <c r="L476" s="8">
        <v>4</v>
      </c>
      <c r="M476" s="12">
        <f t="shared" si="32"/>
        <v>6.956521739130435E-3</v>
      </c>
    </row>
    <row r="477" spans="1:13" ht="25.2" x14ac:dyDescent="0.3">
      <c r="A477" s="307"/>
      <c r="B477" s="323"/>
      <c r="C477" s="284" t="s">
        <v>144</v>
      </c>
      <c r="D477" s="284" t="s">
        <v>860</v>
      </c>
      <c r="E477" s="306"/>
      <c r="F477" s="23"/>
      <c r="G477" s="222">
        <v>62</v>
      </c>
      <c r="H477" s="52" t="s">
        <v>632</v>
      </c>
      <c r="I477" s="214">
        <v>4</v>
      </c>
      <c r="J477" s="12">
        <f t="shared" si="31"/>
        <v>6.956521739130435E-3</v>
      </c>
      <c r="K477" s="228" t="str">
        <f t="shared" si="30"/>
        <v/>
      </c>
      <c r="L477" s="8">
        <v>4</v>
      </c>
      <c r="M477" s="12">
        <f t="shared" si="32"/>
        <v>6.956521739130435E-3</v>
      </c>
    </row>
    <row r="478" spans="1:13" ht="25.2" x14ac:dyDescent="0.3">
      <c r="A478" s="307"/>
      <c r="B478" s="323"/>
      <c r="C478" s="284"/>
      <c r="D478" s="284"/>
      <c r="E478" s="306"/>
      <c r="F478" s="23"/>
      <c r="G478" s="90">
        <v>63</v>
      </c>
      <c r="H478" s="53" t="s">
        <v>719</v>
      </c>
      <c r="I478" s="214">
        <v>4</v>
      </c>
      <c r="J478" s="12">
        <f t="shared" si="31"/>
        <v>6.956521739130435E-3</v>
      </c>
      <c r="K478" s="228" t="str">
        <f t="shared" si="30"/>
        <v/>
      </c>
      <c r="L478" s="8">
        <v>4</v>
      </c>
      <c r="M478" s="12">
        <f t="shared" si="32"/>
        <v>6.956521739130435E-3</v>
      </c>
    </row>
    <row r="479" spans="1:13" ht="16.2" thickBot="1" x14ac:dyDescent="0.45">
      <c r="A479" s="332"/>
      <c r="B479" s="324"/>
      <c r="C479" s="297"/>
      <c r="D479" s="297"/>
      <c r="E479" s="326"/>
      <c r="F479" s="7"/>
      <c r="G479" s="278" t="s">
        <v>140</v>
      </c>
      <c r="H479" s="279"/>
      <c r="I479" s="241">
        <f>SUM(I466:I478)</f>
        <v>36</v>
      </c>
      <c r="J479" s="10">
        <f>SUM(J466:J478)</f>
        <v>6.2608695652173918E-2</v>
      </c>
      <c r="K479" s="228" t="str">
        <f t="shared" si="30"/>
        <v/>
      </c>
      <c r="L479" s="11">
        <f>SUM(L466:L478)</f>
        <v>27</v>
      </c>
      <c r="M479" s="10">
        <f>SUM(M466:M478)</f>
        <v>4.6956521739130438E-2</v>
      </c>
    </row>
    <row r="480" spans="1:13" ht="4.95" customHeight="1" thickBot="1" x14ac:dyDescent="0.35">
      <c r="A480" s="35"/>
      <c r="B480" s="163"/>
      <c r="C480" s="35"/>
      <c r="D480" s="36"/>
      <c r="E480" s="36"/>
      <c r="F480" s="57"/>
      <c r="G480" s="33"/>
      <c r="H480" s="218"/>
      <c r="I480" s="35"/>
      <c r="J480" s="35"/>
      <c r="K480" s="33"/>
      <c r="L480" s="35"/>
      <c r="M480" s="35"/>
    </row>
    <row r="481" spans="1:13" x14ac:dyDescent="0.3">
      <c r="A481" s="219" t="s">
        <v>420</v>
      </c>
      <c r="B481" s="280" t="s">
        <v>139</v>
      </c>
      <c r="C481" s="280"/>
      <c r="D481" s="280"/>
      <c r="E481" s="280"/>
      <c r="F481" s="280"/>
      <c r="G481" s="280"/>
      <c r="H481" s="280"/>
      <c r="I481" s="280"/>
      <c r="J481" s="281"/>
      <c r="K481" s="38"/>
      <c r="L481" s="32" t="s">
        <v>138</v>
      </c>
      <c r="M481" s="67" t="s">
        <v>69</v>
      </c>
    </row>
    <row r="482" spans="1:13" x14ac:dyDescent="0.3">
      <c r="A482" s="215">
        <f>G466</f>
        <v>51</v>
      </c>
      <c r="B482" s="276"/>
      <c r="C482" s="276"/>
      <c r="D482" s="276"/>
      <c r="E482" s="276"/>
      <c r="F482" s="276"/>
      <c r="G482" s="276"/>
      <c r="H482" s="276"/>
      <c r="I482" s="276"/>
      <c r="J482" s="277"/>
      <c r="K482" s="218"/>
      <c r="L482" s="44"/>
      <c r="M482" s="88"/>
    </row>
    <row r="483" spans="1:13" x14ac:dyDescent="0.3">
      <c r="A483" s="215">
        <f t="shared" ref="A483:A494" si="33">G467</f>
        <v>52</v>
      </c>
      <c r="B483" s="276"/>
      <c r="C483" s="276"/>
      <c r="D483" s="276"/>
      <c r="E483" s="276"/>
      <c r="F483" s="276"/>
      <c r="G483" s="276"/>
      <c r="H483" s="276"/>
      <c r="I483" s="276"/>
      <c r="J483" s="277"/>
      <c r="K483" s="218"/>
      <c r="L483" s="44"/>
      <c r="M483" s="88"/>
    </row>
    <row r="484" spans="1:13" x14ac:dyDescent="0.3">
      <c r="A484" s="215">
        <f t="shared" si="33"/>
        <v>53</v>
      </c>
      <c r="B484" s="276"/>
      <c r="C484" s="276"/>
      <c r="D484" s="276"/>
      <c r="E484" s="276"/>
      <c r="F484" s="276"/>
      <c r="G484" s="276"/>
      <c r="H484" s="276"/>
      <c r="I484" s="276"/>
      <c r="J484" s="277"/>
      <c r="K484" s="218"/>
      <c r="L484" s="44"/>
      <c r="M484" s="88"/>
    </row>
    <row r="485" spans="1:13" x14ac:dyDescent="0.3">
      <c r="A485" s="215">
        <f t="shared" si="33"/>
        <v>54</v>
      </c>
      <c r="B485" s="276"/>
      <c r="C485" s="276"/>
      <c r="D485" s="276"/>
      <c r="E485" s="276"/>
      <c r="F485" s="276"/>
      <c r="G485" s="276"/>
      <c r="H485" s="276"/>
      <c r="I485" s="276"/>
      <c r="J485" s="277"/>
      <c r="K485" s="218"/>
      <c r="L485" s="44"/>
      <c r="M485" s="88"/>
    </row>
    <row r="486" spans="1:13" x14ac:dyDescent="0.3">
      <c r="A486" s="215">
        <f t="shared" si="33"/>
        <v>55</v>
      </c>
      <c r="B486" s="276"/>
      <c r="C486" s="276"/>
      <c r="D486" s="276"/>
      <c r="E486" s="276"/>
      <c r="F486" s="276"/>
      <c r="G486" s="276"/>
      <c r="H486" s="276"/>
      <c r="I486" s="276"/>
      <c r="J486" s="277"/>
      <c r="K486" s="218"/>
      <c r="L486" s="14"/>
      <c r="M486" s="46"/>
    </row>
    <row r="487" spans="1:13" x14ac:dyDescent="0.3">
      <c r="A487" s="215">
        <f t="shared" si="33"/>
        <v>56</v>
      </c>
      <c r="B487" s="276"/>
      <c r="C487" s="276"/>
      <c r="D487" s="276"/>
      <c r="E487" s="276"/>
      <c r="F487" s="276"/>
      <c r="G487" s="276"/>
      <c r="H487" s="276"/>
      <c r="I487" s="276"/>
      <c r="J487" s="277"/>
      <c r="K487" s="218"/>
      <c r="L487" s="14"/>
      <c r="M487" s="46"/>
    </row>
    <row r="488" spans="1:13" x14ac:dyDescent="0.3">
      <c r="A488" s="215">
        <f t="shared" si="33"/>
        <v>57</v>
      </c>
      <c r="B488" s="276"/>
      <c r="C488" s="276"/>
      <c r="D488" s="276"/>
      <c r="E488" s="276"/>
      <c r="F488" s="276"/>
      <c r="G488" s="276"/>
      <c r="H488" s="276"/>
      <c r="I488" s="276"/>
      <c r="J488" s="277"/>
      <c r="K488" s="218"/>
      <c r="L488" s="14"/>
      <c r="M488" s="46"/>
    </row>
    <row r="489" spans="1:13" x14ac:dyDescent="0.3">
      <c r="A489" s="215">
        <f t="shared" si="33"/>
        <v>58</v>
      </c>
      <c r="B489" s="276"/>
      <c r="C489" s="276"/>
      <c r="D489" s="276"/>
      <c r="E489" s="276"/>
      <c r="F489" s="276"/>
      <c r="G489" s="276"/>
      <c r="H489" s="276"/>
      <c r="I489" s="276"/>
      <c r="J489" s="277"/>
      <c r="K489" s="218"/>
      <c r="L489" s="14"/>
      <c r="M489" s="46"/>
    </row>
    <row r="490" spans="1:13" x14ac:dyDescent="0.3">
      <c r="A490" s="215">
        <f t="shared" si="33"/>
        <v>59</v>
      </c>
      <c r="B490" s="276"/>
      <c r="C490" s="276"/>
      <c r="D490" s="276"/>
      <c r="E490" s="276"/>
      <c r="F490" s="276"/>
      <c r="G490" s="276"/>
      <c r="H490" s="276"/>
      <c r="I490" s="276"/>
      <c r="J490" s="277"/>
      <c r="K490" s="218"/>
      <c r="L490" s="14"/>
      <c r="M490" s="46"/>
    </row>
    <row r="491" spans="1:13" x14ac:dyDescent="0.3">
      <c r="A491" s="215">
        <f t="shared" si="33"/>
        <v>60</v>
      </c>
      <c r="B491" s="276"/>
      <c r="C491" s="276"/>
      <c r="D491" s="276"/>
      <c r="E491" s="276"/>
      <c r="F491" s="276"/>
      <c r="G491" s="276"/>
      <c r="H491" s="276"/>
      <c r="I491" s="276"/>
      <c r="J491" s="277"/>
      <c r="K491" s="218"/>
      <c r="L491" s="14"/>
      <c r="M491" s="46"/>
    </row>
    <row r="492" spans="1:13" x14ac:dyDescent="0.3">
      <c r="A492" s="215">
        <f t="shared" si="33"/>
        <v>61</v>
      </c>
      <c r="B492" s="276"/>
      <c r="C492" s="276"/>
      <c r="D492" s="276"/>
      <c r="E492" s="276"/>
      <c r="F492" s="276"/>
      <c r="G492" s="276"/>
      <c r="H492" s="276"/>
      <c r="I492" s="276"/>
      <c r="J492" s="277"/>
      <c r="K492" s="218"/>
      <c r="L492" s="14"/>
      <c r="M492" s="46"/>
    </row>
    <row r="493" spans="1:13" x14ac:dyDescent="0.3">
      <c r="A493" s="215">
        <f t="shared" si="33"/>
        <v>62</v>
      </c>
      <c r="B493" s="276"/>
      <c r="C493" s="276"/>
      <c r="D493" s="276"/>
      <c r="E493" s="276"/>
      <c r="F493" s="276"/>
      <c r="G493" s="276"/>
      <c r="H493" s="276"/>
      <c r="I493" s="276"/>
      <c r="J493" s="277"/>
      <c r="K493" s="218"/>
      <c r="L493" s="14"/>
      <c r="M493" s="46"/>
    </row>
    <row r="494" spans="1:13" ht="15" thickBot="1" x14ac:dyDescent="0.35">
      <c r="A494" s="216">
        <f t="shared" si="33"/>
        <v>63</v>
      </c>
      <c r="B494" s="282"/>
      <c r="C494" s="282"/>
      <c r="D494" s="282"/>
      <c r="E494" s="282"/>
      <c r="F494" s="282"/>
      <c r="G494" s="282"/>
      <c r="H494" s="282"/>
      <c r="I494" s="282"/>
      <c r="J494" s="283"/>
      <c r="K494" s="218"/>
      <c r="L494" s="51"/>
      <c r="M494" s="50"/>
    </row>
    <row r="495" spans="1:13" ht="4.95" customHeight="1" thickBot="1" x14ac:dyDescent="0.35">
      <c r="A495" s="35"/>
      <c r="B495" s="163"/>
      <c r="C495" s="35"/>
      <c r="D495" s="36"/>
      <c r="E495" s="36"/>
      <c r="F495" s="34"/>
      <c r="G495" s="33"/>
      <c r="H495" s="218"/>
      <c r="I495" s="35"/>
      <c r="J495" s="35"/>
      <c r="K495" s="33"/>
      <c r="L495" s="35"/>
      <c r="M495" s="35"/>
    </row>
    <row r="496" spans="1:13" ht="25.2" x14ac:dyDescent="0.3">
      <c r="A496" s="331">
        <v>2.2000000000000002</v>
      </c>
      <c r="B496" s="290" t="s">
        <v>600</v>
      </c>
      <c r="C496" s="296" t="s">
        <v>7</v>
      </c>
      <c r="D496" s="296" t="s">
        <v>178</v>
      </c>
      <c r="E496" s="325">
        <f>I500</f>
        <v>10</v>
      </c>
      <c r="F496" s="23"/>
      <c r="G496" s="256">
        <v>64</v>
      </c>
      <c r="H496" s="54" t="s">
        <v>721</v>
      </c>
      <c r="I496" s="220">
        <v>3</v>
      </c>
      <c r="J496" s="25">
        <f>I496*8%/46</f>
        <v>5.2173913043478256E-3</v>
      </c>
      <c r="K496" s="228" t="str">
        <f t="shared" ref="K496:K500" si="34">IF(AND(L496&gt;=0,L496&lt;=I496),"",IF(AND(L496&gt;I496),"*"))</f>
        <v/>
      </c>
      <c r="L496" s="240">
        <v>3</v>
      </c>
      <c r="M496" s="25">
        <f>L496*8%/46</f>
        <v>5.2173913043478256E-3</v>
      </c>
    </row>
    <row r="497" spans="1:13" ht="25.2" x14ac:dyDescent="0.3">
      <c r="A497" s="307"/>
      <c r="B497" s="291"/>
      <c r="C497" s="284"/>
      <c r="D497" s="284"/>
      <c r="E497" s="306"/>
      <c r="F497" s="23"/>
      <c r="G497" s="257">
        <v>65</v>
      </c>
      <c r="H497" s="52" t="s">
        <v>597</v>
      </c>
      <c r="I497" s="214">
        <v>2</v>
      </c>
      <c r="J497" s="12">
        <f>I497*8%/46</f>
        <v>3.4782608695652175E-3</v>
      </c>
      <c r="K497" s="228" t="str">
        <f t="shared" si="34"/>
        <v/>
      </c>
      <c r="L497" s="8">
        <v>2</v>
      </c>
      <c r="M497" s="12">
        <f>L497*8%/46</f>
        <v>3.4782608695652175E-3</v>
      </c>
    </row>
    <row r="498" spans="1:13" ht="50.4" x14ac:dyDescent="0.3">
      <c r="A498" s="307"/>
      <c r="B498" s="291"/>
      <c r="C498" s="284" t="s">
        <v>6</v>
      </c>
      <c r="D498" s="284" t="s">
        <v>181</v>
      </c>
      <c r="E498" s="306"/>
      <c r="F498" s="23"/>
      <c r="G498" s="257">
        <v>66</v>
      </c>
      <c r="H498" s="52" t="s">
        <v>595</v>
      </c>
      <c r="I498" s="214">
        <v>3</v>
      </c>
      <c r="J498" s="12">
        <f t="shared" ref="J498:J499" si="35">I498*8%/46</f>
        <v>5.2173913043478256E-3</v>
      </c>
      <c r="K498" s="228" t="str">
        <f t="shared" si="34"/>
        <v/>
      </c>
      <c r="L498" s="8">
        <v>3</v>
      </c>
      <c r="M498" s="12">
        <f t="shared" ref="M498:M499" si="36">L498*8%/46</f>
        <v>5.2173913043478256E-3</v>
      </c>
    </row>
    <row r="499" spans="1:13" ht="25.2" x14ac:dyDescent="0.3">
      <c r="A499" s="307"/>
      <c r="B499" s="291"/>
      <c r="C499" s="284"/>
      <c r="D499" s="284"/>
      <c r="E499" s="306"/>
      <c r="F499" s="23"/>
      <c r="G499" s="257">
        <v>67</v>
      </c>
      <c r="H499" s="52" t="s">
        <v>861</v>
      </c>
      <c r="I499" s="214">
        <v>2</v>
      </c>
      <c r="J499" s="12">
        <f t="shared" si="35"/>
        <v>3.4782608695652175E-3</v>
      </c>
      <c r="K499" s="228" t="str">
        <f t="shared" si="34"/>
        <v/>
      </c>
      <c r="L499" s="8">
        <v>2</v>
      </c>
      <c r="M499" s="12">
        <f t="shared" si="36"/>
        <v>3.4782608695652175E-3</v>
      </c>
    </row>
    <row r="500" spans="1:13" ht="16.2" thickBot="1" x14ac:dyDescent="0.45">
      <c r="A500" s="332"/>
      <c r="B500" s="292"/>
      <c r="C500" s="297"/>
      <c r="D500" s="297"/>
      <c r="E500" s="326"/>
      <c r="F500" s="7"/>
      <c r="G500" s="278" t="s">
        <v>140</v>
      </c>
      <c r="H500" s="279"/>
      <c r="I500" s="241">
        <f>SUM(I496:I499)</f>
        <v>10</v>
      </c>
      <c r="J500" s="10">
        <f>SUM(J496:J499)</f>
        <v>1.7391304347826087E-2</v>
      </c>
      <c r="K500" s="228" t="str">
        <f t="shared" si="34"/>
        <v/>
      </c>
      <c r="L500" s="11">
        <f>SUM(L496:L499)</f>
        <v>10</v>
      </c>
      <c r="M500" s="10">
        <f>SUM(M496:M499)</f>
        <v>1.7391304347826087E-2</v>
      </c>
    </row>
    <row r="501" spans="1:13" ht="4.95" customHeight="1" thickBot="1" x14ac:dyDescent="0.45">
      <c r="A501" s="34"/>
      <c r="B501" s="55"/>
      <c r="C501" s="162"/>
      <c r="D501" s="171"/>
      <c r="E501" s="171"/>
      <c r="F501" s="5"/>
      <c r="G501" s="172"/>
      <c r="H501" s="172"/>
      <c r="I501" s="165"/>
      <c r="J501" s="166"/>
      <c r="K501" s="5"/>
      <c r="L501" s="169"/>
      <c r="M501" s="170"/>
    </row>
    <row r="502" spans="1:13" x14ac:dyDescent="0.3">
      <c r="A502" s="219" t="s">
        <v>420</v>
      </c>
      <c r="B502" s="280" t="s">
        <v>139</v>
      </c>
      <c r="C502" s="280"/>
      <c r="D502" s="280"/>
      <c r="E502" s="280"/>
      <c r="F502" s="280"/>
      <c r="G502" s="280"/>
      <c r="H502" s="280"/>
      <c r="I502" s="280"/>
      <c r="J502" s="281"/>
      <c r="K502" s="38"/>
      <c r="L502" s="32" t="s">
        <v>138</v>
      </c>
      <c r="M502" s="67" t="s">
        <v>69</v>
      </c>
    </row>
    <row r="503" spans="1:13" x14ac:dyDescent="0.3">
      <c r="A503" s="222">
        <f>G496</f>
        <v>64</v>
      </c>
      <c r="B503" s="276"/>
      <c r="C503" s="276"/>
      <c r="D503" s="276"/>
      <c r="E503" s="276"/>
      <c r="F503" s="276"/>
      <c r="G503" s="276"/>
      <c r="H503" s="276"/>
      <c r="I503" s="276"/>
      <c r="J503" s="277"/>
      <c r="K503" s="36"/>
      <c r="L503" s="44"/>
      <c r="M503" s="88"/>
    </row>
    <row r="504" spans="1:13" x14ac:dyDescent="0.3">
      <c r="A504" s="222">
        <f t="shared" ref="A504:A506" si="37">G497</f>
        <v>65</v>
      </c>
      <c r="B504" s="276"/>
      <c r="C504" s="276"/>
      <c r="D504" s="276"/>
      <c r="E504" s="276"/>
      <c r="F504" s="276"/>
      <c r="G504" s="276"/>
      <c r="H504" s="276"/>
      <c r="I504" s="276"/>
      <c r="J504" s="277"/>
      <c r="K504" s="36"/>
      <c r="L504" s="44"/>
      <c r="M504" s="88"/>
    </row>
    <row r="505" spans="1:13" x14ac:dyDescent="0.3">
      <c r="A505" s="222">
        <f t="shared" si="37"/>
        <v>66</v>
      </c>
      <c r="B505" s="276"/>
      <c r="C505" s="276"/>
      <c r="D505" s="276"/>
      <c r="E505" s="276"/>
      <c r="F505" s="276"/>
      <c r="G505" s="276"/>
      <c r="H505" s="276"/>
      <c r="I505" s="276"/>
      <c r="J505" s="277"/>
      <c r="K505" s="36"/>
      <c r="L505" s="44"/>
      <c r="M505" s="88"/>
    </row>
    <row r="506" spans="1:13" ht="15" thickBot="1" x14ac:dyDescent="0.35">
      <c r="A506" s="223">
        <f t="shared" si="37"/>
        <v>67</v>
      </c>
      <c r="B506" s="282"/>
      <c r="C506" s="282"/>
      <c r="D506" s="282"/>
      <c r="E506" s="282"/>
      <c r="F506" s="282"/>
      <c r="G506" s="282"/>
      <c r="H506" s="282"/>
      <c r="I506" s="282"/>
      <c r="J506" s="283"/>
      <c r="K506" s="36"/>
      <c r="L506" s="45"/>
      <c r="M506" s="89"/>
    </row>
    <row r="507" spans="1:13" ht="4.95" customHeight="1" thickBot="1" x14ac:dyDescent="0.35">
      <c r="A507" s="34"/>
      <c r="B507" s="330"/>
      <c r="C507" s="330"/>
      <c r="D507" s="330"/>
      <c r="E507" s="330"/>
      <c r="F507" s="330"/>
      <c r="G507" s="330"/>
      <c r="H507" s="330"/>
      <c r="I507" s="330"/>
      <c r="J507" s="330"/>
      <c r="K507" s="55"/>
      <c r="L507" s="36"/>
      <c r="M507" s="36"/>
    </row>
    <row r="508" spans="1:13" ht="25.2" x14ac:dyDescent="0.3">
      <c r="A508" s="311" t="s">
        <v>774</v>
      </c>
      <c r="B508" s="312"/>
      <c r="C508" s="312"/>
      <c r="D508" s="312"/>
      <c r="E508" s="313"/>
      <c r="F508" s="60"/>
      <c r="G508" s="314" t="s">
        <v>147</v>
      </c>
      <c r="H508" s="315"/>
      <c r="I508" s="316">
        <f>I525+I548+I565</f>
        <v>48</v>
      </c>
      <c r="J508" s="317"/>
      <c r="K508" s="68"/>
      <c r="L508" s="69" t="s">
        <v>179</v>
      </c>
      <c r="M508" s="70">
        <f>L525+L548+L565</f>
        <v>47.5</v>
      </c>
    </row>
    <row r="509" spans="1:13" ht="30" customHeight="1" x14ac:dyDescent="0.4">
      <c r="A509" s="307" t="s">
        <v>420</v>
      </c>
      <c r="B509" s="285" t="s">
        <v>77</v>
      </c>
      <c r="C509" s="286" t="s">
        <v>1003</v>
      </c>
      <c r="D509" s="285" t="s">
        <v>52</v>
      </c>
      <c r="E509" s="306" t="s">
        <v>78</v>
      </c>
      <c r="F509" s="6"/>
      <c r="G509" s="307" t="s">
        <v>1004</v>
      </c>
      <c r="H509" s="285" t="s">
        <v>135</v>
      </c>
      <c r="I509" s="286" t="s">
        <v>136</v>
      </c>
      <c r="J509" s="306" t="s">
        <v>137</v>
      </c>
      <c r="K509" s="6"/>
      <c r="L509" s="307" t="s">
        <v>814</v>
      </c>
      <c r="M509" s="306"/>
    </row>
    <row r="510" spans="1:13" ht="15.6" x14ac:dyDescent="0.4">
      <c r="A510" s="307"/>
      <c r="B510" s="285"/>
      <c r="C510" s="286"/>
      <c r="D510" s="285"/>
      <c r="E510" s="306"/>
      <c r="F510" s="6"/>
      <c r="G510" s="307"/>
      <c r="H510" s="285"/>
      <c r="I510" s="286"/>
      <c r="J510" s="306"/>
      <c r="K510" s="6"/>
      <c r="L510" s="215" t="s">
        <v>74</v>
      </c>
      <c r="M510" s="224" t="s">
        <v>134</v>
      </c>
    </row>
    <row r="511" spans="1:13" ht="63" x14ac:dyDescent="0.3">
      <c r="A511" s="288">
        <v>3.1</v>
      </c>
      <c r="B511" s="323" t="s">
        <v>601</v>
      </c>
      <c r="C511" s="294" t="s">
        <v>8</v>
      </c>
      <c r="D511" s="284" t="s">
        <v>862</v>
      </c>
      <c r="E511" s="299">
        <f>I525</f>
        <v>22</v>
      </c>
      <c r="F511" s="310">
        <v>1</v>
      </c>
      <c r="G511" s="229">
        <v>68</v>
      </c>
      <c r="H511" s="64" t="s">
        <v>1024</v>
      </c>
      <c r="I511" s="13">
        <v>2</v>
      </c>
      <c r="J511" s="21">
        <f>I511*7%/48</f>
        <v>2.9166666666666668E-3</v>
      </c>
      <c r="K511" s="228" t="str">
        <f t="shared" ref="K511:K525" si="38">IF(AND(L511&gt;=0,L511&lt;=I511),"",IF(AND(L511&gt;I511),"*"))</f>
        <v/>
      </c>
      <c r="L511" s="14">
        <v>2</v>
      </c>
      <c r="M511" s="21">
        <f>L511*7%/48</f>
        <v>2.9166666666666668E-3</v>
      </c>
    </row>
    <row r="512" spans="1:13" x14ac:dyDescent="0.3">
      <c r="A512" s="288"/>
      <c r="B512" s="323"/>
      <c r="C512" s="294"/>
      <c r="D512" s="284"/>
      <c r="E512" s="299"/>
      <c r="F512" s="310"/>
      <c r="G512" s="222">
        <v>69</v>
      </c>
      <c r="H512" s="52" t="s">
        <v>343</v>
      </c>
      <c r="I512" s="13">
        <v>1</v>
      </c>
      <c r="J512" s="21">
        <f t="shared" ref="J512:J524" si="39">I512*7%/48</f>
        <v>1.4583333333333334E-3</v>
      </c>
      <c r="K512" s="228" t="str">
        <f t="shared" si="38"/>
        <v/>
      </c>
      <c r="L512" s="14">
        <v>0.5</v>
      </c>
      <c r="M512" s="21">
        <f t="shared" ref="M512:M524" si="40">L512*7%/48</f>
        <v>7.291666666666667E-4</v>
      </c>
    </row>
    <row r="513" spans="1:13" x14ac:dyDescent="0.3">
      <c r="A513" s="288"/>
      <c r="B513" s="323"/>
      <c r="C513" s="294"/>
      <c r="D513" s="284"/>
      <c r="E513" s="299"/>
      <c r="F513" s="310"/>
      <c r="G513" s="222">
        <v>70</v>
      </c>
      <c r="H513" s="52" t="s">
        <v>808</v>
      </c>
      <c r="I513" s="13">
        <v>1</v>
      </c>
      <c r="J513" s="21">
        <f t="shared" si="39"/>
        <v>1.4583333333333334E-3</v>
      </c>
      <c r="K513" s="228" t="str">
        <f t="shared" si="38"/>
        <v/>
      </c>
      <c r="L513" s="14">
        <v>1</v>
      </c>
      <c r="M513" s="21">
        <f t="shared" si="40"/>
        <v>1.4583333333333334E-3</v>
      </c>
    </row>
    <row r="514" spans="1:13" ht="50.4" x14ac:dyDescent="0.3">
      <c r="A514" s="288"/>
      <c r="B514" s="323"/>
      <c r="C514" s="294"/>
      <c r="D514" s="284"/>
      <c r="E514" s="299"/>
      <c r="F514" s="310"/>
      <c r="G514" s="222">
        <v>71</v>
      </c>
      <c r="H514" s="52" t="s">
        <v>863</v>
      </c>
      <c r="I514" s="13">
        <v>2</v>
      </c>
      <c r="J514" s="21">
        <f t="shared" si="39"/>
        <v>2.9166666666666668E-3</v>
      </c>
      <c r="K514" s="228" t="str">
        <f t="shared" si="38"/>
        <v/>
      </c>
      <c r="L514" s="14">
        <v>2</v>
      </c>
      <c r="M514" s="21">
        <f t="shared" si="40"/>
        <v>2.9166666666666668E-3</v>
      </c>
    </row>
    <row r="515" spans="1:13" x14ac:dyDescent="0.3">
      <c r="A515" s="288"/>
      <c r="B515" s="323"/>
      <c r="C515" s="294"/>
      <c r="D515" s="284"/>
      <c r="E515" s="299"/>
      <c r="F515" s="310"/>
      <c r="G515" s="222">
        <v>72</v>
      </c>
      <c r="H515" s="52" t="s">
        <v>255</v>
      </c>
      <c r="I515" s="13">
        <v>2</v>
      </c>
      <c r="J515" s="21">
        <f t="shared" si="39"/>
        <v>2.9166666666666668E-3</v>
      </c>
      <c r="K515" s="228" t="str">
        <f t="shared" si="38"/>
        <v/>
      </c>
      <c r="L515" s="14">
        <v>2</v>
      </c>
      <c r="M515" s="21">
        <f t="shared" si="40"/>
        <v>2.9166666666666668E-3</v>
      </c>
    </row>
    <row r="516" spans="1:13" ht="37.799999999999997" x14ac:dyDescent="0.4">
      <c r="A516" s="288"/>
      <c r="B516" s="323"/>
      <c r="C516" s="294" t="s">
        <v>59</v>
      </c>
      <c r="D516" s="284" t="s">
        <v>864</v>
      </c>
      <c r="E516" s="299"/>
      <c r="F516" s="213"/>
      <c r="G516" s="222">
        <v>73</v>
      </c>
      <c r="H516" s="52" t="s">
        <v>1005</v>
      </c>
      <c r="I516" s="13">
        <v>2</v>
      </c>
      <c r="J516" s="21">
        <f t="shared" si="39"/>
        <v>2.9166666666666668E-3</v>
      </c>
      <c r="K516" s="228" t="str">
        <f t="shared" si="38"/>
        <v/>
      </c>
      <c r="L516" s="14">
        <v>2</v>
      </c>
      <c r="M516" s="21">
        <f t="shared" si="40"/>
        <v>2.9166666666666668E-3</v>
      </c>
    </row>
    <row r="517" spans="1:13" ht="50.4" x14ac:dyDescent="0.4">
      <c r="A517" s="288"/>
      <c r="B517" s="323"/>
      <c r="C517" s="294"/>
      <c r="D517" s="284"/>
      <c r="E517" s="299"/>
      <c r="F517" s="213"/>
      <c r="G517" s="222">
        <v>74</v>
      </c>
      <c r="H517" s="52" t="s">
        <v>865</v>
      </c>
      <c r="I517" s="13">
        <v>2</v>
      </c>
      <c r="J517" s="21">
        <f t="shared" si="39"/>
        <v>2.9166666666666668E-3</v>
      </c>
      <c r="K517" s="228" t="str">
        <f t="shared" si="38"/>
        <v/>
      </c>
      <c r="L517" s="14">
        <v>2</v>
      </c>
      <c r="M517" s="21">
        <f t="shared" si="40"/>
        <v>2.9166666666666668E-3</v>
      </c>
    </row>
    <row r="518" spans="1:13" ht="25.2" x14ac:dyDescent="0.3">
      <c r="A518" s="288"/>
      <c r="B518" s="323"/>
      <c r="C518" s="294" t="s">
        <v>64</v>
      </c>
      <c r="D518" s="284" t="s">
        <v>182</v>
      </c>
      <c r="E518" s="299"/>
      <c r="F518" s="310"/>
      <c r="G518" s="222">
        <v>75</v>
      </c>
      <c r="H518" s="52" t="s">
        <v>1025</v>
      </c>
      <c r="I518" s="13">
        <v>1</v>
      </c>
      <c r="J518" s="21">
        <f t="shared" si="39"/>
        <v>1.4583333333333334E-3</v>
      </c>
      <c r="K518" s="228" t="str">
        <f t="shared" si="38"/>
        <v/>
      </c>
      <c r="L518" s="14">
        <v>1</v>
      </c>
      <c r="M518" s="21">
        <f t="shared" si="40"/>
        <v>1.4583333333333334E-3</v>
      </c>
    </row>
    <row r="519" spans="1:13" x14ac:dyDescent="0.3">
      <c r="A519" s="288"/>
      <c r="B519" s="323"/>
      <c r="C519" s="294"/>
      <c r="D519" s="284"/>
      <c r="E519" s="299"/>
      <c r="F519" s="310"/>
      <c r="G519" s="222">
        <v>76</v>
      </c>
      <c r="H519" s="52" t="s">
        <v>194</v>
      </c>
      <c r="I519" s="13">
        <v>1</v>
      </c>
      <c r="J519" s="21">
        <f t="shared" si="39"/>
        <v>1.4583333333333334E-3</v>
      </c>
      <c r="K519" s="228" t="str">
        <f t="shared" si="38"/>
        <v/>
      </c>
      <c r="L519" s="14">
        <v>1</v>
      </c>
      <c r="M519" s="21">
        <f t="shared" si="40"/>
        <v>1.4583333333333334E-3</v>
      </c>
    </row>
    <row r="520" spans="1:13" x14ac:dyDescent="0.3">
      <c r="A520" s="288"/>
      <c r="B520" s="323"/>
      <c r="C520" s="294"/>
      <c r="D520" s="284"/>
      <c r="E520" s="299"/>
      <c r="F520" s="310"/>
      <c r="G520" s="222">
        <v>77</v>
      </c>
      <c r="H520" s="52" t="s">
        <v>183</v>
      </c>
      <c r="I520" s="13">
        <v>1</v>
      </c>
      <c r="J520" s="21">
        <f t="shared" si="39"/>
        <v>1.4583333333333334E-3</v>
      </c>
      <c r="K520" s="228" t="str">
        <f t="shared" si="38"/>
        <v/>
      </c>
      <c r="L520" s="14">
        <v>1</v>
      </c>
      <c r="M520" s="21">
        <f t="shared" si="40"/>
        <v>1.4583333333333334E-3</v>
      </c>
    </row>
    <row r="521" spans="1:13" x14ac:dyDescent="0.3">
      <c r="A521" s="288"/>
      <c r="B521" s="323"/>
      <c r="C521" s="294"/>
      <c r="D521" s="284"/>
      <c r="E521" s="299"/>
      <c r="F521" s="310"/>
      <c r="G521" s="222">
        <v>78</v>
      </c>
      <c r="H521" s="52" t="s">
        <v>184</v>
      </c>
      <c r="I521" s="13">
        <v>1</v>
      </c>
      <c r="J521" s="21">
        <f t="shared" si="39"/>
        <v>1.4583333333333334E-3</v>
      </c>
      <c r="K521" s="228" t="str">
        <f t="shared" si="38"/>
        <v/>
      </c>
      <c r="L521" s="14">
        <v>1</v>
      </c>
      <c r="M521" s="21">
        <f t="shared" si="40"/>
        <v>1.4583333333333334E-3</v>
      </c>
    </row>
    <row r="522" spans="1:13" ht="49.2" customHeight="1" x14ac:dyDescent="0.4">
      <c r="A522" s="288"/>
      <c r="B522" s="323"/>
      <c r="C522" s="217" t="s">
        <v>148</v>
      </c>
      <c r="D522" s="214" t="s">
        <v>256</v>
      </c>
      <c r="E522" s="299"/>
      <c r="F522" s="71"/>
      <c r="G522" s="222">
        <v>79</v>
      </c>
      <c r="H522" s="52" t="s">
        <v>257</v>
      </c>
      <c r="I522" s="13">
        <v>2</v>
      </c>
      <c r="J522" s="21">
        <f t="shared" si="39"/>
        <v>2.9166666666666668E-3</v>
      </c>
      <c r="K522" s="228" t="str">
        <f t="shared" si="38"/>
        <v/>
      </c>
      <c r="L522" s="14">
        <v>2</v>
      </c>
      <c r="M522" s="21">
        <f t="shared" si="40"/>
        <v>2.9166666666666668E-3</v>
      </c>
    </row>
    <row r="523" spans="1:13" ht="50.4" x14ac:dyDescent="0.4">
      <c r="A523" s="288"/>
      <c r="B523" s="323"/>
      <c r="C523" s="217" t="s">
        <v>149</v>
      </c>
      <c r="D523" s="214" t="s">
        <v>866</v>
      </c>
      <c r="E523" s="299"/>
      <c r="F523" s="71"/>
      <c r="G523" s="222">
        <v>80</v>
      </c>
      <c r="H523" s="52" t="s">
        <v>1006</v>
      </c>
      <c r="I523" s="13">
        <v>2</v>
      </c>
      <c r="J523" s="21">
        <f t="shared" si="39"/>
        <v>2.9166666666666668E-3</v>
      </c>
      <c r="K523" s="228" t="str">
        <f t="shared" si="38"/>
        <v/>
      </c>
      <c r="L523" s="14">
        <v>2</v>
      </c>
      <c r="M523" s="21">
        <f t="shared" si="40"/>
        <v>2.9166666666666668E-3</v>
      </c>
    </row>
    <row r="524" spans="1:13" ht="37.799999999999997" x14ac:dyDescent="0.4">
      <c r="A524" s="288"/>
      <c r="B524" s="323"/>
      <c r="C524" s="294" t="s">
        <v>150</v>
      </c>
      <c r="D524" s="284" t="s">
        <v>867</v>
      </c>
      <c r="E524" s="299"/>
      <c r="F524" s="71"/>
      <c r="G524" s="90">
        <v>81</v>
      </c>
      <c r="H524" s="53" t="s">
        <v>1007</v>
      </c>
      <c r="I524" s="13">
        <v>2</v>
      </c>
      <c r="J524" s="21">
        <f t="shared" si="39"/>
        <v>2.9166666666666668E-3</v>
      </c>
      <c r="K524" s="228" t="str">
        <f t="shared" si="38"/>
        <v/>
      </c>
      <c r="L524" s="14">
        <v>2</v>
      </c>
      <c r="M524" s="21">
        <f t="shared" si="40"/>
        <v>2.9166666666666668E-3</v>
      </c>
    </row>
    <row r="525" spans="1:13" ht="16.2" thickBot="1" x14ac:dyDescent="0.45">
      <c r="A525" s="289"/>
      <c r="B525" s="324"/>
      <c r="C525" s="295"/>
      <c r="D525" s="297"/>
      <c r="E525" s="300"/>
      <c r="F525" s="6"/>
      <c r="G525" s="278" t="s">
        <v>83</v>
      </c>
      <c r="H525" s="279"/>
      <c r="I525" s="15">
        <f>SUM(I511:I524)</f>
        <v>22</v>
      </c>
      <c r="J525" s="16">
        <f>SUM(J511:J524)</f>
        <v>3.2083333333333332E-2</v>
      </c>
      <c r="K525" s="228" t="str">
        <f t="shared" si="38"/>
        <v/>
      </c>
      <c r="L525" s="17">
        <f>SUM(L511:L524)</f>
        <v>21.5</v>
      </c>
      <c r="M525" s="16">
        <f>SUM(M511:M524)</f>
        <v>3.1354166666666662E-2</v>
      </c>
    </row>
    <row r="526" spans="1:13" ht="4.95" customHeight="1" thickBot="1" x14ac:dyDescent="0.45">
      <c r="A526" s="173"/>
      <c r="B526" s="163"/>
      <c r="C526" s="34"/>
      <c r="D526" s="218"/>
      <c r="E526" s="218"/>
      <c r="F526" s="5"/>
      <c r="G526" s="172"/>
      <c r="H526" s="172"/>
      <c r="I526" s="165"/>
      <c r="J526" s="166"/>
      <c r="K526" s="5"/>
      <c r="L526" s="169"/>
      <c r="M526" s="170"/>
    </row>
    <row r="527" spans="1:13" x14ac:dyDescent="0.3">
      <c r="A527" s="219" t="s">
        <v>420</v>
      </c>
      <c r="B527" s="280" t="s">
        <v>139</v>
      </c>
      <c r="C527" s="280"/>
      <c r="D527" s="280"/>
      <c r="E527" s="280"/>
      <c r="F527" s="280"/>
      <c r="G527" s="280"/>
      <c r="H527" s="280"/>
      <c r="I527" s="280"/>
      <c r="J527" s="281"/>
      <c r="K527" s="38"/>
      <c r="L527" s="32" t="s">
        <v>138</v>
      </c>
      <c r="M527" s="67" t="s">
        <v>69</v>
      </c>
    </row>
    <row r="528" spans="1:13" x14ac:dyDescent="0.3">
      <c r="A528" s="215">
        <f>G511</f>
        <v>68</v>
      </c>
      <c r="B528" s="276"/>
      <c r="C528" s="276"/>
      <c r="D528" s="276"/>
      <c r="E528" s="276"/>
      <c r="F528" s="276"/>
      <c r="G528" s="276"/>
      <c r="H528" s="276"/>
      <c r="I528" s="276"/>
      <c r="J528" s="277"/>
      <c r="K528" s="36"/>
      <c r="L528" s="44"/>
      <c r="M528" s="88"/>
    </row>
    <row r="529" spans="1:13" x14ac:dyDescent="0.3">
      <c r="A529" s="215">
        <f t="shared" ref="A529:A541" si="41">G512</f>
        <v>69</v>
      </c>
      <c r="B529" s="276"/>
      <c r="C529" s="276"/>
      <c r="D529" s="276"/>
      <c r="E529" s="276"/>
      <c r="F529" s="276"/>
      <c r="G529" s="276"/>
      <c r="H529" s="276"/>
      <c r="I529" s="276"/>
      <c r="J529" s="277"/>
      <c r="K529" s="36"/>
      <c r="L529" s="44"/>
      <c r="M529" s="88"/>
    </row>
    <row r="530" spans="1:13" x14ac:dyDescent="0.3">
      <c r="A530" s="215">
        <f t="shared" si="41"/>
        <v>70</v>
      </c>
      <c r="B530" s="276"/>
      <c r="C530" s="276"/>
      <c r="D530" s="276"/>
      <c r="E530" s="276"/>
      <c r="F530" s="276"/>
      <c r="G530" s="276"/>
      <c r="H530" s="276"/>
      <c r="I530" s="276"/>
      <c r="J530" s="277"/>
      <c r="K530" s="36"/>
      <c r="L530" s="44"/>
      <c r="M530" s="88"/>
    </row>
    <row r="531" spans="1:13" x14ac:dyDescent="0.3">
      <c r="A531" s="215">
        <f t="shared" si="41"/>
        <v>71</v>
      </c>
      <c r="B531" s="276"/>
      <c r="C531" s="276"/>
      <c r="D531" s="276"/>
      <c r="E531" s="276"/>
      <c r="F531" s="276"/>
      <c r="G531" s="276"/>
      <c r="H531" s="276"/>
      <c r="I531" s="276"/>
      <c r="J531" s="277"/>
      <c r="K531" s="36"/>
      <c r="L531" s="44"/>
      <c r="M531" s="88"/>
    </row>
    <row r="532" spans="1:13" x14ac:dyDescent="0.3">
      <c r="A532" s="215">
        <f t="shared" si="41"/>
        <v>72</v>
      </c>
      <c r="B532" s="276"/>
      <c r="C532" s="276"/>
      <c r="D532" s="276"/>
      <c r="E532" s="276"/>
      <c r="F532" s="276"/>
      <c r="G532" s="276"/>
      <c r="H532" s="276"/>
      <c r="I532" s="276"/>
      <c r="J532" s="277"/>
      <c r="K532" s="36"/>
      <c r="L532" s="44"/>
      <c r="M532" s="88"/>
    </row>
    <row r="533" spans="1:13" x14ac:dyDescent="0.3">
      <c r="A533" s="215">
        <f t="shared" si="41"/>
        <v>73</v>
      </c>
      <c r="B533" s="276"/>
      <c r="C533" s="276"/>
      <c r="D533" s="276"/>
      <c r="E533" s="276"/>
      <c r="F533" s="276"/>
      <c r="G533" s="276"/>
      <c r="H533" s="276"/>
      <c r="I533" s="276"/>
      <c r="J533" s="277"/>
      <c r="K533" s="36"/>
      <c r="L533" s="44"/>
      <c r="M533" s="88"/>
    </row>
    <row r="534" spans="1:13" x14ac:dyDescent="0.3">
      <c r="A534" s="215">
        <f t="shared" si="41"/>
        <v>74</v>
      </c>
      <c r="B534" s="276"/>
      <c r="C534" s="276"/>
      <c r="D534" s="276"/>
      <c r="E534" s="276"/>
      <c r="F534" s="276"/>
      <c r="G534" s="276"/>
      <c r="H534" s="276"/>
      <c r="I534" s="276"/>
      <c r="J534" s="277"/>
      <c r="K534" s="36"/>
      <c r="L534" s="44"/>
      <c r="M534" s="88"/>
    </row>
    <row r="535" spans="1:13" x14ac:dyDescent="0.3">
      <c r="A535" s="215">
        <f t="shared" si="41"/>
        <v>75</v>
      </c>
      <c r="B535" s="276"/>
      <c r="C535" s="276"/>
      <c r="D535" s="276"/>
      <c r="E535" s="276"/>
      <c r="F535" s="276"/>
      <c r="G535" s="276"/>
      <c r="H535" s="276"/>
      <c r="I535" s="276"/>
      <c r="J535" s="277"/>
      <c r="K535" s="36"/>
      <c r="L535" s="44"/>
      <c r="M535" s="88"/>
    </row>
    <row r="536" spans="1:13" x14ac:dyDescent="0.3">
      <c r="A536" s="215">
        <f t="shared" si="41"/>
        <v>76</v>
      </c>
      <c r="B536" s="276"/>
      <c r="C536" s="276"/>
      <c r="D536" s="276"/>
      <c r="E536" s="276"/>
      <c r="F536" s="276"/>
      <c r="G536" s="276"/>
      <c r="H536" s="276"/>
      <c r="I536" s="276"/>
      <c r="J536" s="277"/>
      <c r="K536" s="36"/>
      <c r="L536" s="44"/>
      <c r="M536" s="88"/>
    </row>
    <row r="537" spans="1:13" x14ac:dyDescent="0.3">
      <c r="A537" s="215">
        <f t="shared" si="41"/>
        <v>77</v>
      </c>
      <c r="B537" s="276"/>
      <c r="C537" s="276"/>
      <c r="D537" s="276"/>
      <c r="E537" s="276"/>
      <c r="F537" s="276"/>
      <c r="G537" s="276"/>
      <c r="H537" s="276"/>
      <c r="I537" s="276"/>
      <c r="J537" s="277"/>
      <c r="K537" s="36"/>
      <c r="L537" s="44"/>
      <c r="M537" s="88"/>
    </row>
    <row r="538" spans="1:13" x14ac:dyDescent="0.3">
      <c r="A538" s="215">
        <f t="shared" si="41"/>
        <v>78</v>
      </c>
      <c r="B538" s="276"/>
      <c r="C538" s="276"/>
      <c r="D538" s="276"/>
      <c r="E538" s="276"/>
      <c r="F538" s="276"/>
      <c r="G538" s="276"/>
      <c r="H538" s="276"/>
      <c r="I538" s="276"/>
      <c r="J538" s="277"/>
      <c r="K538" s="36"/>
      <c r="L538" s="44"/>
      <c r="M538" s="88"/>
    </row>
    <row r="539" spans="1:13" x14ac:dyDescent="0.3">
      <c r="A539" s="215">
        <f t="shared" si="41"/>
        <v>79</v>
      </c>
      <c r="B539" s="276"/>
      <c r="C539" s="276"/>
      <c r="D539" s="276"/>
      <c r="E539" s="276"/>
      <c r="F539" s="276"/>
      <c r="G539" s="276"/>
      <c r="H539" s="276"/>
      <c r="I539" s="276"/>
      <c r="J539" s="277"/>
      <c r="K539" s="36"/>
      <c r="L539" s="44"/>
      <c r="M539" s="88"/>
    </row>
    <row r="540" spans="1:13" x14ac:dyDescent="0.3">
      <c r="A540" s="215">
        <f t="shared" si="41"/>
        <v>80</v>
      </c>
      <c r="B540" s="276"/>
      <c r="C540" s="276"/>
      <c r="D540" s="276"/>
      <c r="E540" s="276"/>
      <c r="F540" s="276"/>
      <c r="G540" s="276"/>
      <c r="H540" s="276"/>
      <c r="I540" s="276"/>
      <c r="J540" s="277"/>
      <c r="K540" s="36"/>
      <c r="L540" s="44"/>
      <c r="M540" s="88"/>
    </row>
    <row r="541" spans="1:13" ht="15" thickBot="1" x14ac:dyDescent="0.35">
      <c r="A541" s="216">
        <f t="shared" si="41"/>
        <v>81</v>
      </c>
      <c r="B541" s="282"/>
      <c r="C541" s="282"/>
      <c r="D541" s="282"/>
      <c r="E541" s="282"/>
      <c r="F541" s="282"/>
      <c r="G541" s="282"/>
      <c r="H541" s="282"/>
      <c r="I541" s="282"/>
      <c r="J541" s="283"/>
      <c r="K541" s="36"/>
      <c r="L541" s="45"/>
      <c r="M541" s="89"/>
    </row>
    <row r="542" spans="1:13" ht="4.95" customHeight="1" thickBot="1" x14ac:dyDescent="0.45">
      <c r="A542" s="34"/>
      <c r="B542" s="163"/>
      <c r="C542" s="34"/>
      <c r="D542" s="218"/>
      <c r="E542" s="218"/>
      <c r="F542" s="5"/>
      <c r="G542" s="172"/>
      <c r="H542" s="172"/>
      <c r="I542" s="165"/>
      <c r="J542" s="166"/>
      <c r="K542" s="5"/>
      <c r="L542" s="169"/>
      <c r="M542" s="170"/>
    </row>
    <row r="543" spans="1:13" ht="43.8" customHeight="1" x14ac:dyDescent="0.4">
      <c r="A543" s="287">
        <v>3.2</v>
      </c>
      <c r="B543" s="322" t="s">
        <v>602</v>
      </c>
      <c r="C543" s="225" t="s">
        <v>9</v>
      </c>
      <c r="D543" s="220" t="s">
        <v>258</v>
      </c>
      <c r="E543" s="301">
        <f>I548</f>
        <v>10</v>
      </c>
      <c r="F543" s="6">
        <v>1</v>
      </c>
      <c r="G543" s="221">
        <v>82</v>
      </c>
      <c r="H543" s="54" t="s">
        <v>204</v>
      </c>
      <c r="I543" s="18">
        <v>1</v>
      </c>
      <c r="J543" s="19">
        <f>I543*7%/48</f>
        <v>1.4583333333333334E-3</v>
      </c>
      <c r="K543" s="228" t="str">
        <f t="shared" ref="K543:K548" si="42">IF(AND(L543&gt;=0,L543&lt;=I543),"",IF(AND(L543&gt;I543),"*"))</f>
        <v/>
      </c>
      <c r="L543" s="20">
        <v>1</v>
      </c>
      <c r="M543" s="19">
        <f>L543*7%/48</f>
        <v>1.4583333333333334E-3</v>
      </c>
    </row>
    <row r="544" spans="1:13" x14ac:dyDescent="0.3">
      <c r="A544" s="288"/>
      <c r="B544" s="323"/>
      <c r="C544" s="294" t="s">
        <v>10</v>
      </c>
      <c r="D544" s="284" t="s">
        <v>151</v>
      </c>
      <c r="E544" s="302"/>
      <c r="F544" s="310">
        <v>1</v>
      </c>
      <c r="G544" s="222">
        <v>83</v>
      </c>
      <c r="H544" s="52" t="s">
        <v>868</v>
      </c>
      <c r="I544" s="13">
        <v>2</v>
      </c>
      <c r="J544" s="21">
        <f>I544*7%/48</f>
        <v>2.9166666666666668E-3</v>
      </c>
      <c r="K544" s="228" t="str">
        <f t="shared" si="42"/>
        <v/>
      </c>
      <c r="L544" s="14">
        <v>2</v>
      </c>
      <c r="M544" s="21">
        <f>L544*7%/48</f>
        <v>2.9166666666666668E-3</v>
      </c>
    </row>
    <row r="545" spans="1:13" x14ac:dyDescent="0.3">
      <c r="A545" s="288"/>
      <c r="B545" s="323"/>
      <c r="C545" s="294"/>
      <c r="D545" s="284"/>
      <c r="E545" s="302"/>
      <c r="F545" s="310"/>
      <c r="G545" s="222">
        <v>84</v>
      </c>
      <c r="H545" s="52" t="s">
        <v>259</v>
      </c>
      <c r="I545" s="13">
        <v>4</v>
      </c>
      <c r="J545" s="21">
        <f t="shared" ref="J545:J547" si="43">I545*7%/48</f>
        <v>5.8333333333333336E-3</v>
      </c>
      <c r="K545" s="228" t="str">
        <f t="shared" si="42"/>
        <v/>
      </c>
      <c r="L545" s="14">
        <v>4</v>
      </c>
      <c r="M545" s="21">
        <f t="shared" ref="M545:M547" si="44">L545*7%/48</f>
        <v>5.8333333333333336E-3</v>
      </c>
    </row>
    <row r="546" spans="1:13" x14ac:dyDescent="0.3">
      <c r="A546" s="288"/>
      <c r="B546" s="323"/>
      <c r="C546" s="294"/>
      <c r="D546" s="284"/>
      <c r="E546" s="302"/>
      <c r="F546" s="310"/>
      <c r="G546" s="222">
        <v>85</v>
      </c>
      <c r="H546" s="52" t="s">
        <v>185</v>
      </c>
      <c r="I546" s="13">
        <v>1</v>
      </c>
      <c r="J546" s="21">
        <f t="shared" si="43"/>
        <v>1.4583333333333334E-3</v>
      </c>
      <c r="K546" s="228" t="str">
        <f t="shared" si="42"/>
        <v/>
      </c>
      <c r="L546" s="14">
        <v>1</v>
      </c>
      <c r="M546" s="21">
        <f t="shared" si="44"/>
        <v>1.4583333333333334E-3</v>
      </c>
    </row>
    <row r="547" spans="1:13" ht="37.799999999999997" x14ac:dyDescent="0.3">
      <c r="A547" s="288"/>
      <c r="B547" s="323"/>
      <c r="C547" s="294"/>
      <c r="D547" s="284"/>
      <c r="E547" s="302"/>
      <c r="F547" s="310"/>
      <c r="G547" s="222">
        <v>86</v>
      </c>
      <c r="H547" s="52" t="s">
        <v>1008</v>
      </c>
      <c r="I547" s="13">
        <v>2</v>
      </c>
      <c r="J547" s="21">
        <f t="shared" si="43"/>
        <v>2.9166666666666668E-3</v>
      </c>
      <c r="K547" s="228" t="str">
        <f t="shared" si="42"/>
        <v/>
      </c>
      <c r="L547" s="14">
        <v>2</v>
      </c>
      <c r="M547" s="21">
        <f t="shared" si="44"/>
        <v>2.9166666666666668E-3</v>
      </c>
    </row>
    <row r="548" spans="1:13" ht="16.2" thickBot="1" x14ac:dyDescent="0.45">
      <c r="A548" s="289"/>
      <c r="B548" s="324"/>
      <c r="C548" s="295"/>
      <c r="D548" s="297"/>
      <c r="E548" s="303"/>
      <c r="F548" s="6">
        <v>1</v>
      </c>
      <c r="G548" s="278" t="s">
        <v>83</v>
      </c>
      <c r="H548" s="279"/>
      <c r="I548" s="15">
        <f>SUM(I543:I547)</f>
        <v>10</v>
      </c>
      <c r="J548" s="16">
        <f>SUM(J543:J547)</f>
        <v>1.4583333333333334E-2</v>
      </c>
      <c r="K548" s="228" t="str">
        <f t="shared" si="42"/>
        <v/>
      </c>
      <c r="L548" s="17">
        <f>SUM(L543:L547)</f>
        <v>10</v>
      </c>
      <c r="M548" s="16">
        <f>SUM(M543:M547)</f>
        <v>1.4583333333333334E-2</v>
      </c>
    </row>
    <row r="549" spans="1:13" ht="4.95" customHeight="1" thickBot="1" x14ac:dyDescent="0.45">
      <c r="A549" s="34"/>
      <c r="B549" s="163"/>
      <c r="C549" s="34"/>
      <c r="D549" s="218"/>
      <c r="E549" s="218"/>
      <c r="F549" s="5"/>
      <c r="G549" s="172"/>
      <c r="H549" s="172"/>
      <c r="I549" s="165"/>
      <c r="J549" s="174"/>
      <c r="K549" s="116"/>
      <c r="L549" s="165"/>
      <c r="M549" s="175"/>
    </row>
    <row r="550" spans="1:13" x14ac:dyDescent="0.3">
      <c r="A550" s="219" t="s">
        <v>420</v>
      </c>
      <c r="B550" s="280" t="s">
        <v>139</v>
      </c>
      <c r="C550" s="280"/>
      <c r="D550" s="280"/>
      <c r="E550" s="280"/>
      <c r="F550" s="280"/>
      <c r="G550" s="280"/>
      <c r="H550" s="280"/>
      <c r="I550" s="280"/>
      <c r="J550" s="281"/>
      <c r="K550" s="38"/>
      <c r="L550" s="32" t="s">
        <v>138</v>
      </c>
      <c r="M550" s="67" t="s">
        <v>69</v>
      </c>
    </row>
    <row r="551" spans="1:13" x14ac:dyDescent="0.3">
      <c r="A551" s="215">
        <f>G543</f>
        <v>82</v>
      </c>
      <c r="B551" s="276"/>
      <c r="C551" s="276"/>
      <c r="D551" s="276"/>
      <c r="E551" s="276"/>
      <c r="F551" s="276"/>
      <c r="G551" s="276"/>
      <c r="H551" s="276"/>
      <c r="I551" s="276"/>
      <c r="J551" s="277"/>
      <c r="K551" s="55"/>
      <c r="L551" s="44"/>
      <c r="M551" s="88"/>
    </row>
    <row r="552" spans="1:13" x14ac:dyDescent="0.3">
      <c r="A552" s="215">
        <f t="shared" ref="A552:A555" si="45">G544</f>
        <v>83</v>
      </c>
      <c r="B552" s="276"/>
      <c r="C552" s="276"/>
      <c r="D552" s="276"/>
      <c r="E552" s="276"/>
      <c r="F552" s="276"/>
      <c r="G552" s="276"/>
      <c r="H552" s="276"/>
      <c r="I552" s="276"/>
      <c r="J552" s="277"/>
      <c r="K552" s="55"/>
      <c r="L552" s="44"/>
      <c r="M552" s="88"/>
    </row>
    <row r="553" spans="1:13" x14ac:dyDescent="0.3">
      <c r="A553" s="215">
        <f t="shared" si="45"/>
        <v>84</v>
      </c>
      <c r="B553" s="276"/>
      <c r="C553" s="276"/>
      <c r="D553" s="276"/>
      <c r="E553" s="276"/>
      <c r="F553" s="276"/>
      <c r="G553" s="276"/>
      <c r="H553" s="276"/>
      <c r="I553" s="276"/>
      <c r="J553" s="277"/>
      <c r="K553" s="55"/>
      <c r="L553" s="44"/>
      <c r="M553" s="88"/>
    </row>
    <row r="554" spans="1:13" x14ac:dyDescent="0.3">
      <c r="A554" s="215">
        <f t="shared" si="45"/>
        <v>85</v>
      </c>
      <c r="B554" s="276"/>
      <c r="C554" s="276"/>
      <c r="D554" s="276"/>
      <c r="E554" s="276"/>
      <c r="F554" s="276"/>
      <c r="G554" s="276"/>
      <c r="H554" s="276"/>
      <c r="I554" s="276"/>
      <c r="J554" s="277"/>
      <c r="K554" s="57"/>
      <c r="L554" s="44"/>
      <c r="M554" s="88"/>
    </row>
    <row r="555" spans="1:13" ht="15" thickBot="1" x14ac:dyDescent="0.35">
      <c r="A555" s="216">
        <f t="shared" si="45"/>
        <v>86</v>
      </c>
      <c r="B555" s="282"/>
      <c r="C555" s="282"/>
      <c r="D555" s="282"/>
      <c r="E555" s="282"/>
      <c r="F555" s="282"/>
      <c r="G555" s="282"/>
      <c r="H555" s="282"/>
      <c r="I555" s="282"/>
      <c r="J555" s="283"/>
      <c r="K555" s="57"/>
      <c r="L555" s="45"/>
      <c r="M555" s="89"/>
    </row>
    <row r="556" spans="1:13" ht="4.95" customHeight="1" thickBot="1" x14ac:dyDescent="0.35">
      <c r="A556" s="36"/>
      <c r="B556" s="218"/>
      <c r="C556" s="218"/>
      <c r="D556" s="218"/>
      <c r="E556" s="218"/>
      <c r="F556" s="218"/>
      <c r="G556" s="218"/>
      <c r="H556" s="218"/>
      <c r="I556" s="218"/>
      <c r="J556" s="218"/>
      <c r="K556" s="57"/>
      <c r="L556" s="36"/>
      <c r="M556" s="36"/>
    </row>
    <row r="557" spans="1:13" ht="25.2" x14ac:dyDescent="0.3">
      <c r="A557" s="287">
        <v>3.3</v>
      </c>
      <c r="B557" s="322" t="s">
        <v>603</v>
      </c>
      <c r="C557" s="293" t="s">
        <v>346</v>
      </c>
      <c r="D557" s="296" t="s">
        <v>869</v>
      </c>
      <c r="E557" s="298">
        <f>I565</f>
        <v>16</v>
      </c>
      <c r="F557" s="310">
        <v>1</v>
      </c>
      <c r="G557" s="221">
        <v>87</v>
      </c>
      <c r="H557" s="54" t="s">
        <v>634</v>
      </c>
      <c r="I557" s="18">
        <v>2</v>
      </c>
      <c r="J557" s="19">
        <f>I557*7%/48</f>
        <v>2.9166666666666668E-3</v>
      </c>
      <c r="K557" s="228" t="str">
        <f t="shared" ref="K557:K565" si="46">IF(AND(L557&gt;=0,L557&lt;=I557),"",IF(AND(L557&gt;I557),"*"))</f>
        <v/>
      </c>
      <c r="L557" s="20">
        <v>2</v>
      </c>
      <c r="M557" s="19">
        <f>L557*7%/48</f>
        <v>2.9166666666666668E-3</v>
      </c>
    </row>
    <row r="558" spans="1:13" ht="37.799999999999997" x14ac:dyDescent="0.3">
      <c r="A558" s="288"/>
      <c r="B558" s="323"/>
      <c r="C558" s="294"/>
      <c r="D558" s="284"/>
      <c r="E558" s="299"/>
      <c r="F558" s="310"/>
      <c r="G558" s="222">
        <v>88</v>
      </c>
      <c r="H558" s="52" t="s">
        <v>870</v>
      </c>
      <c r="I558" s="13">
        <v>2</v>
      </c>
      <c r="J558" s="21">
        <f>I558*7%/48</f>
        <v>2.9166666666666668E-3</v>
      </c>
      <c r="K558" s="228" t="str">
        <f t="shared" si="46"/>
        <v/>
      </c>
      <c r="L558" s="14">
        <v>2</v>
      </c>
      <c r="M558" s="21">
        <f>L558*7%/48</f>
        <v>2.9166666666666668E-3</v>
      </c>
    </row>
    <row r="559" spans="1:13" x14ac:dyDescent="0.3">
      <c r="A559" s="288"/>
      <c r="B559" s="323"/>
      <c r="C559" s="294"/>
      <c r="D559" s="284"/>
      <c r="E559" s="299"/>
      <c r="F559" s="310">
        <v>1</v>
      </c>
      <c r="G559" s="222">
        <v>89</v>
      </c>
      <c r="H559" s="52" t="s">
        <v>636</v>
      </c>
      <c r="I559" s="13">
        <v>3</v>
      </c>
      <c r="J559" s="21">
        <f t="shared" ref="J559:J564" si="47">I559*7%/48</f>
        <v>4.3750000000000004E-3</v>
      </c>
      <c r="K559" s="228" t="str">
        <f t="shared" si="46"/>
        <v/>
      </c>
      <c r="L559" s="14">
        <v>3</v>
      </c>
      <c r="M559" s="21">
        <f t="shared" ref="M559:M563" si="48">L559*7%/48</f>
        <v>4.3750000000000004E-3</v>
      </c>
    </row>
    <row r="560" spans="1:13" ht="25.2" x14ac:dyDescent="0.3">
      <c r="A560" s="288"/>
      <c r="B560" s="323"/>
      <c r="C560" s="294"/>
      <c r="D560" s="284"/>
      <c r="E560" s="299"/>
      <c r="F560" s="310"/>
      <c r="G560" s="222">
        <v>90</v>
      </c>
      <c r="H560" s="52" t="s">
        <v>579</v>
      </c>
      <c r="I560" s="13">
        <v>2</v>
      </c>
      <c r="J560" s="21">
        <f t="shared" si="47"/>
        <v>2.9166666666666668E-3</v>
      </c>
      <c r="K560" s="228" t="str">
        <f t="shared" si="46"/>
        <v/>
      </c>
      <c r="L560" s="14">
        <v>2</v>
      </c>
      <c r="M560" s="21">
        <f t="shared" si="48"/>
        <v>2.9166666666666668E-3</v>
      </c>
    </row>
    <row r="561" spans="1:13" ht="25.2" x14ac:dyDescent="0.3">
      <c r="A561" s="288"/>
      <c r="B561" s="323"/>
      <c r="C561" s="294"/>
      <c r="D561" s="284"/>
      <c r="E561" s="299"/>
      <c r="F561" s="310"/>
      <c r="G561" s="222">
        <v>91</v>
      </c>
      <c r="H561" s="52" t="s">
        <v>1021</v>
      </c>
      <c r="I561" s="13">
        <v>1</v>
      </c>
      <c r="J561" s="21">
        <f t="shared" si="47"/>
        <v>1.4583333333333334E-3</v>
      </c>
      <c r="K561" s="228" t="str">
        <f t="shared" si="46"/>
        <v/>
      </c>
      <c r="L561" s="14">
        <v>1</v>
      </c>
      <c r="M561" s="21">
        <f t="shared" si="48"/>
        <v>1.4583333333333334E-3</v>
      </c>
    </row>
    <row r="562" spans="1:13" ht="42" customHeight="1" x14ac:dyDescent="0.3">
      <c r="A562" s="288"/>
      <c r="B562" s="323"/>
      <c r="C562" s="294" t="s">
        <v>348</v>
      </c>
      <c r="D562" s="284" t="s">
        <v>871</v>
      </c>
      <c r="E562" s="299"/>
      <c r="F562" s="310">
        <v>1</v>
      </c>
      <c r="G562" s="222">
        <v>92</v>
      </c>
      <c r="H562" s="52" t="s">
        <v>872</v>
      </c>
      <c r="I562" s="13">
        <v>1</v>
      </c>
      <c r="J562" s="21">
        <f t="shared" si="47"/>
        <v>1.4583333333333334E-3</v>
      </c>
      <c r="K562" s="228" t="str">
        <f t="shared" si="46"/>
        <v/>
      </c>
      <c r="L562" s="14">
        <v>1</v>
      </c>
      <c r="M562" s="21">
        <f t="shared" si="48"/>
        <v>1.4583333333333334E-3</v>
      </c>
    </row>
    <row r="563" spans="1:13" ht="34.200000000000003" customHeight="1" x14ac:dyDescent="0.3">
      <c r="A563" s="288"/>
      <c r="B563" s="323"/>
      <c r="C563" s="294"/>
      <c r="D563" s="284"/>
      <c r="E563" s="299"/>
      <c r="F563" s="310"/>
      <c r="G563" s="222">
        <v>93</v>
      </c>
      <c r="H563" s="52" t="s">
        <v>635</v>
      </c>
      <c r="I563" s="13">
        <v>2</v>
      </c>
      <c r="J563" s="21">
        <f t="shared" si="47"/>
        <v>2.9166666666666668E-3</v>
      </c>
      <c r="K563" s="228" t="str">
        <f t="shared" si="46"/>
        <v/>
      </c>
      <c r="L563" s="14">
        <v>2</v>
      </c>
      <c r="M563" s="21">
        <f t="shared" si="48"/>
        <v>2.9166666666666668E-3</v>
      </c>
    </row>
    <row r="564" spans="1:13" ht="63" x14ac:dyDescent="0.4">
      <c r="A564" s="288"/>
      <c r="B564" s="323"/>
      <c r="C564" s="294" t="s">
        <v>347</v>
      </c>
      <c r="D564" s="284" t="s">
        <v>349</v>
      </c>
      <c r="E564" s="299"/>
      <c r="F564" s="72"/>
      <c r="G564" s="222">
        <v>94</v>
      </c>
      <c r="H564" s="52" t="s">
        <v>611</v>
      </c>
      <c r="I564" s="13">
        <v>3</v>
      </c>
      <c r="J564" s="21">
        <f t="shared" si="47"/>
        <v>4.3750000000000004E-3</v>
      </c>
      <c r="K564" s="228" t="str">
        <f t="shared" si="46"/>
        <v/>
      </c>
      <c r="L564" s="14">
        <v>3</v>
      </c>
      <c r="M564" s="21">
        <f>L564*7%/48</f>
        <v>4.3750000000000004E-3</v>
      </c>
    </row>
    <row r="565" spans="1:13" ht="16.2" thickBot="1" x14ac:dyDescent="0.45">
      <c r="A565" s="289"/>
      <c r="B565" s="324"/>
      <c r="C565" s="295"/>
      <c r="D565" s="297"/>
      <c r="E565" s="300"/>
      <c r="F565" s="7">
        <v>1</v>
      </c>
      <c r="G565" s="278" t="s">
        <v>83</v>
      </c>
      <c r="H565" s="279"/>
      <c r="I565" s="9">
        <f>SUM(I557:I564)</f>
        <v>16</v>
      </c>
      <c r="J565" s="10">
        <f>SUM(J557:J564)</f>
        <v>2.3333333333333334E-2</v>
      </c>
      <c r="K565" s="228" t="str">
        <f t="shared" si="46"/>
        <v/>
      </c>
      <c r="L565" s="11">
        <f>SUM(L557:L564)</f>
        <v>16</v>
      </c>
      <c r="M565" s="10">
        <f>SUM(M557:M564)</f>
        <v>2.3333333333333334E-2</v>
      </c>
    </row>
    <row r="566" spans="1:13" ht="4.95" customHeight="1" thickBot="1" x14ac:dyDescent="0.35">
      <c r="A566" s="34"/>
      <c r="B566" s="218"/>
      <c r="C566" s="218"/>
      <c r="D566" s="218"/>
      <c r="E566" s="218"/>
      <c r="F566" s="218"/>
      <c r="G566" s="218"/>
      <c r="H566" s="218"/>
      <c r="I566" s="58"/>
      <c r="J566" s="218"/>
      <c r="K566" s="55"/>
      <c r="L566" s="36"/>
      <c r="M566" s="36"/>
    </row>
    <row r="567" spans="1:13" x14ac:dyDescent="0.3">
      <c r="A567" s="219" t="s">
        <v>420</v>
      </c>
      <c r="B567" s="280" t="s">
        <v>139</v>
      </c>
      <c r="C567" s="280"/>
      <c r="D567" s="280"/>
      <c r="E567" s="280"/>
      <c r="F567" s="280"/>
      <c r="G567" s="280"/>
      <c r="H567" s="280"/>
      <c r="I567" s="280"/>
      <c r="J567" s="281"/>
      <c r="K567" s="38"/>
      <c r="L567" s="32" t="s">
        <v>138</v>
      </c>
      <c r="M567" s="67" t="s">
        <v>69</v>
      </c>
    </row>
    <row r="568" spans="1:13" x14ac:dyDescent="0.3">
      <c r="A568" s="222">
        <f t="shared" ref="A568:A574" si="49">G557</f>
        <v>87</v>
      </c>
      <c r="B568" s="276"/>
      <c r="C568" s="276"/>
      <c r="D568" s="276"/>
      <c r="E568" s="276"/>
      <c r="F568" s="276"/>
      <c r="G568" s="276"/>
      <c r="H568" s="276"/>
      <c r="I568" s="276"/>
      <c r="J568" s="277"/>
      <c r="K568" s="36"/>
      <c r="L568" s="44"/>
      <c r="M568" s="88"/>
    </row>
    <row r="569" spans="1:13" x14ac:dyDescent="0.3">
      <c r="A569" s="222">
        <f t="shared" si="49"/>
        <v>88</v>
      </c>
      <c r="B569" s="276"/>
      <c r="C569" s="276"/>
      <c r="D569" s="276"/>
      <c r="E569" s="276"/>
      <c r="F569" s="276"/>
      <c r="G569" s="276"/>
      <c r="H569" s="276"/>
      <c r="I569" s="276"/>
      <c r="J569" s="277"/>
      <c r="K569" s="36"/>
      <c r="L569" s="44"/>
      <c r="M569" s="88"/>
    </row>
    <row r="570" spans="1:13" x14ac:dyDescent="0.3">
      <c r="A570" s="222">
        <f t="shared" si="49"/>
        <v>89</v>
      </c>
      <c r="B570" s="276"/>
      <c r="C570" s="276"/>
      <c r="D570" s="276"/>
      <c r="E570" s="276"/>
      <c r="F570" s="276"/>
      <c r="G570" s="276"/>
      <c r="H570" s="276"/>
      <c r="I570" s="276"/>
      <c r="J570" s="277"/>
      <c r="K570" s="36"/>
      <c r="L570" s="44"/>
      <c r="M570" s="88"/>
    </row>
    <row r="571" spans="1:13" x14ac:dyDescent="0.3">
      <c r="A571" s="222">
        <f t="shared" si="49"/>
        <v>90</v>
      </c>
      <c r="B571" s="276"/>
      <c r="C571" s="276"/>
      <c r="D571" s="276"/>
      <c r="E571" s="276"/>
      <c r="F571" s="276"/>
      <c r="G571" s="276"/>
      <c r="H571" s="276"/>
      <c r="I571" s="276"/>
      <c r="J571" s="277"/>
      <c r="K571" s="36"/>
      <c r="L571" s="44"/>
      <c r="M571" s="88"/>
    </row>
    <row r="572" spans="1:13" x14ac:dyDescent="0.3">
      <c r="A572" s="222">
        <f t="shared" si="49"/>
        <v>91</v>
      </c>
      <c r="B572" s="276"/>
      <c r="C572" s="276"/>
      <c r="D572" s="276"/>
      <c r="E572" s="276"/>
      <c r="F572" s="276"/>
      <c r="G572" s="276"/>
      <c r="H572" s="276"/>
      <c r="I572" s="276"/>
      <c r="J572" s="277"/>
      <c r="K572" s="36"/>
      <c r="L572" s="44"/>
      <c r="M572" s="88"/>
    </row>
    <row r="573" spans="1:13" x14ac:dyDescent="0.3">
      <c r="A573" s="222">
        <f t="shared" si="49"/>
        <v>92</v>
      </c>
      <c r="B573" s="276"/>
      <c r="C573" s="276"/>
      <c r="D573" s="276"/>
      <c r="E573" s="276"/>
      <c r="F573" s="276"/>
      <c r="G573" s="276"/>
      <c r="H573" s="276"/>
      <c r="I573" s="276"/>
      <c r="J573" s="277"/>
      <c r="K573" s="36"/>
      <c r="L573" s="44"/>
      <c r="M573" s="88"/>
    </row>
    <row r="574" spans="1:13" ht="15" thickBot="1" x14ac:dyDescent="0.35">
      <c r="A574" s="223">
        <f t="shared" si="49"/>
        <v>93</v>
      </c>
      <c r="B574" s="282"/>
      <c r="C574" s="282"/>
      <c r="D574" s="282"/>
      <c r="E574" s="282"/>
      <c r="F574" s="282"/>
      <c r="G574" s="282"/>
      <c r="H574" s="282"/>
      <c r="I574" s="282"/>
      <c r="J574" s="283"/>
      <c r="K574" s="36"/>
      <c r="L574" s="45"/>
      <c r="M574" s="89"/>
    </row>
    <row r="575" spans="1:13" ht="4.95" customHeight="1" thickBot="1" x14ac:dyDescent="0.45">
      <c r="A575" s="5"/>
      <c r="B575" s="5"/>
      <c r="C575" s="5"/>
      <c r="D575" s="5"/>
      <c r="E575" s="5"/>
      <c r="F575" s="5"/>
      <c r="G575" s="5"/>
      <c r="H575" s="5"/>
      <c r="I575" s="5"/>
      <c r="J575" s="5"/>
      <c r="K575" s="5"/>
      <c r="L575" s="5"/>
      <c r="M575" s="5"/>
    </row>
    <row r="576" spans="1:13" ht="25.2" x14ac:dyDescent="0.3">
      <c r="A576" s="311" t="s">
        <v>776</v>
      </c>
      <c r="B576" s="312"/>
      <c r="C576" s="312"/>
      <c r="D576" s="312"/>
      <c r="E576" s="313"/>
      <c r="F576" s="60"/>
      <c r="G576" s="314" t="s">
        <v>873</v>
      </c>
      <c r="H576" s="315"/>
      <c r="I576" s="316">
        <f>I584+I600+I613+I623</f>
        <v>47</v>
      </c>
      <c r="J576" s="317"/>
      <c r="K576" s="68"/>
      <c r="L576" s="69" t="s">
        <v>179</v>
      </c>
      <c r="M576" s="70">
        <f>L584+L600+L613+L623</f>
        <v>34.89</v>
      </c>
    </row>
    <row r="577" spans="1:13" ht="25.2" customHeight="1" x14ac:dyDescent="0.4">
      <c r="A577" s="307" t="s">
        <v>420</v>
      </c>
      <c r="B577" s="285" t="s">
        <v>77</v>
      </c>
      <c r="C577" s="286" t="s">
        <v>1003</v>
      </c>
      <c r="D577" s="285" t="s">
        <v>52</v>
      </c>
      <c r="E577" s="306" t="s">
        <v>78</v>
      </c>
      <c r="F577" s="6"/>
      <c r="G577" s="307" t="s">
        <v>1004</v>
      </c>
      <c r="H577" s="285" t="s">
        <v>135</v>
      </c>
      <c r="I577" s="286" t="s">
        <v>136</v>
      </c>
      <c r="J577" s="306" t="s">
        <v>137</v>
      </c>
      <c r="K577" s="6"/>
      <c r="L577" s="307" t="s">
        <v>814</v>
      </c>
      <c r="M577" s="306"/>
    </row>
    <row r="578" spans="1:13" ht="15.6" x14ac:dyDescent="0.4">
      <c r="A578" s="307"/>
      <c r="B578" s="285"/>
      <c r="C578" s="286"/>
      <c r="D578" s="285"/>
      <c r="E578" s="306"/>
      <c r="F578" s="6"/>
      <c r="G578" s="307"/>
      <c r="H578" s="285"/>
      <c r="I578" s="286"/>
      <c r="J578" s="306"/>
      <c r="K578" s="6"/>
      <c r="L578" s="215" t="s">
        <v>74</v>
      </c>
      <c r="M578" s="224" t="s">
        <v>134</v>
      </c>
    </row>
    <row r="579" spans="1:13" ht="37.799999999999997" x14ac:dyDescent="0.3">
      <c r="A579" s="308">
        <v>4.0999999999999996</v>
      </c>
      <c r="B579" s="291" t="s">
        <v>968</v>
      </c>
      <c r="C579" s="284" t="s">
        <v>40</v>
      </c>
      <c r="D579" s="284" t="s">
        <v>186</v>
      </c>
      <c r="E579" s="302">
        <f>I584</f>
        <v>13</v>
      </c>
      <c r="F579" s="329"/>
      <c r="G579" s="63">
        <v>95</v>
      </c>
      <c r="H579" s="64" t="s">
        <v>1022</v>
      </c>
      <c r="I579" s="214">
        <v>2</v>
      </c>
      <c r="J579" s="12">
        <f>I579*8%/47</f>
        <v>3.4042553191489361E-3</v>
      </c>
      <c r="K579" s="228" t="str">
        <f t="shared" ref="K579:K584" si="50">IF(AND(L579&gt;=0,L579&lt;=I579),"",IF(AND(L579&gt;I579),"*"))</f>
        <v/>
      </c>
      <c r="L579" s="8">
        <v>2</v>
      </c>
      <c r="M579" s="12">
        <f>L579*8%/47</f>
        <v>3.4042553191489361E-3</v>
      </c>
    </row>
    <row r="580" spans="1:13" x14ac:dyDescent="0.3">
      <c r="A580" s="308"/>
      <c r="B580" s="291"/>
      <c r="C580" s="284"/>
      <c r="D580" s="284"/>
      <c r="E580" s="302"/>
      <c r="F580" s="329"/>
      <c r="G580" s="59">
        <v>96</v>
      </c>
      <c r="H580" s="52" t="s">
        <v>260</v>
      </c>
      <c r="I580" s="214">
        <v>4</v>
      </c>
      <c r="J580" s="12">
        <f t="shared" ref="J580:J583" si="51">I580*8%/47</f>
        <v>6.8085106382978723E-3</v>
      </c>
      <c r="K580" s="228" t="str">
        <f t="shared" si="50"/>
        <v/>
      </c>
      <c r="L580" s="8"/>
      <c r="M580" s="12">
        <f t="shared" ref="M580:M583" si="52">L580*8%/47</f>
        <v>0</v>
      </c>
    </row>
    <row r="581" spans="1:13" x14ac:dyDescent="0.3">
      <c r="A581" s="308"/>
      <c r="B581" s="291"/>
      <c r="C581" s="284"/>
      <c r="D581" s="284"/>
      <c r="E581" s="302"/>
      <c r="F581" s="329"/>
      <c r="G581" s="59">
        <v>97</v>
      </c>
      <c r="H581" s="52" t="s">
        <v>874</v>
      </c>
      <c r="I581" s="214">
        <v>4</v>
      </c>
      <c r="J581" s="12">
        <f t="shared" si="51"/>
        <v>6.8085106382978723E-3</v>
      </c>
      <c r="K581" s="228" t="str">
        <f t="shared" si="50"/>
        <v/>
      </c>
      <c r="L581" s="8"/>
      <c r="M581" s="12">
        <f t="shared" si="52"/>
        <v>0</v>
      </c>
    </row>
    <row r="582" spans="1:13" ht="19.2" customHeight="1" x14ac:dyDescent="0.3">
      <c r="A582" s="308"/>
      <c r="B582" s="291"/>
      <c r="C582" s="284" t="s">
        <v>65</v>
      </c>
      <c r="D582" s="284" t="s">
        <v>607</v>
      </c>
      <c r="E582" s="302"/>
      <c r="F582" s="228"/>
      <c r="G582" s="59">
        <v>98</v>
      </c>
      <c r="H582" s="52" t="s">
        <v>261</v>
      </c>
      <c r="I582" s="214">
        <v>2</v>
      </c>
      <c r="J582" s="12">
        <f t="shared" si="51"/>
        <v>3.4042553191489361E-3</v>
      </c>
      <c r="K582" s="228" t="str">
        <f t="shared" si="50"/>
        <v/>
      </c>
      <c r="L582" s="8"/>
      <c r="M582" s="12">
        <f t="shared" si="52"/>
        <v>0</v>
      </c>
    </row>
    <row r="583" spans="1:13" ht="21.6" customHeight="1" x14ac:dyDescent="0.3">
      <c r="A583" s="308"/>
      <c r="B583" s="291"/>
      <c r="C583" s="284"/>
      <c r="D583" s="284"/>
      <c r="E583" s="302"/>
      <c r="F583" s="228"/>
      <c r="G583" s="65">
        <v>99</v>
      </c>
      <c r="H583" s="53" t="s">
        <v>875</v>
      </c>
      <c r="I583" s="214">
        <v>1</v>
      </c>
      <c r="J583" s="12">
        <f t="shared" si="51"/>
        <v>1.7021276595744681E-3</v>
      </c>
      <c r="K583" s="228" t="str">
        <f t="shared" si="50"/>
        <v/>
      </c>
      <c r="L583" s="8"/>
      <c r="M583" s="12">
        <f t="shared" si="52"/>
        <v>0</v>
      </c>
    </row>
    <row r="584" spans="1:13" ht="16.2" thickBot="1" x14ac:dyDescent="0.45">
      <c r="A584" s="309"/>
      <c r="B584" s="292"/>
      <c r="C584" s="297"/>
      <c r="D584" s="297"/>
      <c r="E584" s="303"/>
      <c r="F584" s="7"/>
      <c r="G584" s="304" t="s">
        <v>83</v>
      </c>
      <c r="H584" s="305"/>
      <c r="I584" s="241">
        <f>SUM(I579:I583)</f>
        <v>13</v>
      </c>
      <c r="J584" s="10">
        <f>SUM(J579:J583)</f>
        <v>2.2127659574468085E-2</v>
      </c>
      <c r="K584" s="228" t="str">
        <f t="shared" si="50"/>
        <v/>
      </c>
      <c r="L584" s="11">
        <f>SUM(L579:L583)</f>
        <v>2</v>
      </c>
      <c r="M584" s="10">
        <f>SUM(M579:M583)</f>
        <v>3.4042553191489361E-3</v>
      </c>
    </row>
    <row r="585" spans="1:13" ht="4.95" customHeight="1" thickBot="1" x14ac:dyDescent="0.45">
      <c r="A585" s="36"/>
      <c r="B585" s="163"/>
      <c r="C585" s="36"/>
      <c r="D585" s="218"/>
      <c r="E585" s="218"/>
      <c r="F585" s="4"/>
      <c r="G585" s="172"/>
      <c r="H585" s="172"/>
      <c r="I585" s="176"/>
      <c r="J585" s="177"/>
      <c r="K585" s="4"/>
      <c r="L585" s="176"/>
      <c r="M585" s="178"/>
    </row>
    <row r="586" spans="1:13" x14ac:dyDescent="0.3">
      <c r="A586" s="219" t="s">
        <v>420</v>
      </c>
      <c r="B586" s="280" t="s">
        <v>139</v>
      </c>
      <c r="C586" s="280"/>
      <c r="D586" s="280"/>
      <c r="E586" s="280"/>
      <c r="F586" s="280"/>
      <c r="G586" s="280"/>
      <c r="H586" s="280"/>
      <c r="I586" s="280"/>
      <c r="J586" s="281"/>
      <c r="K586" s="38"/>
      <c r="L586" s="32" t="s">
        <v>138</v>
      </c>
      <c r="M586" s="67" t="s">
        <v>69</v>
      </c>
    </row>
    <row r="587" spans="1:13" x14ac:dyDescent="0.3">
      <c r="A587" s="215">
        <f>G579</f>
        <v>95</v>
      </c>
      <c r="B587" s="276"/>
      <c r="C587" s="276"/>
      <c r="D587" s="276"/>
      <c r="E587" s="276"/>
      <c r="F587" s="276"/>
      <c r="G587" s="276"/>
      <c r="H587" s="276"/>
      <c r="I587" s="276"/>
      <c r="J587" s="277"/>
      <c r="K587" s="55"/>
      <c r="L587" s="44"/>
      <c r="M587" s="88"/>
    </row>
    <row r="588" spans="1:13" x14ac:dyDescent="0.3">
      <c r="A588" s="215">
        <f t="shared" ref="A588:A591" si="53">G580</f>
        <v>96</v>
      </c>
      <c r="B588" s="276"/>
      <c r="C588" s="276"/>
      <c r="D588" s="276"/>
      <c r="E588" s="276"/>
      <c r="F588" s="276"/>
      <c r="G588" s="276"/>
      <c r="H588" s="276"/>
      <c r="I588" s="276"/>
      <c r="J588" s="277"/>
      <c r="K588" s="55"/>
      <c r="L588" s="44"/>
      <c r="M588" s="88"/>
    </row>
    <row r="589" spans="1:13" x14ac:dyDescent="0.3">
      <c r="A589" s="215">
        <f t="shared" si="53"/>
        <v>97</v>
      </c>
      <c r="B589" s="276"/>
      <c r="C589" s="276"/>
      <c r="D589" s="276"/>
      <c r="E589" s="276"/>
      <c r="F589" s="276"/>
      <c r="G589" s="276"/>
      <c r="H589" s="276"/>
      <c r="I589" s="276"/>
      <c r="J589" s="277"/>
      <c r="K589" s="55"/>
      <c r="L589" s="44"/>
      <c r="M589" s="88"/>
    </row>
    <row r="590" spans="1:13" x14ac:dyDescent="0.3">
      <c r="A590" s="215">
        <f t="shared" si="53"/>
        <v>98</v>
      </c>
      <c r="B590" s="276"/>
      <c r="C590" s="276"/>
      <c r="D590" s="276"/>
      <c r="E590" s="276"/>
      <c r="F590" s="276"/>
      <c r="G590" s="276"/>
      <c r="H590" s="276"/>
      <c r="I590" s="276"/>
      <c r="J590" s="277"/>
      <c r="K590" s="55"/>
      <c r="L590" s="44"/>
      <c r="M590" s="88"/>
    </row>
    <row r="591" spans="1:13" ht="15" thickBot="1" x14ac:dyDescent="0.35">
      <c r="A591" s="216">
        <f t="shared" si="53"/>
        <v>99</v>
      </c>
      <c r="B591" s="282"/>
      <c r="C591" s="282"/>
      <c r="D591" s="282"/>
      <c r="E591" s="282"/>
      <c r="F591" s="282"/>
      <c r="G591" s="282"/>
      <c r="H591" s="282"/>
      <c r="I591" s="282"/>
      <c r="J591" s="283"/>
      <c r="K591" s="55"/>
      <c r="L591" s="45"/>
      <c r="M591" s="89"/>
    </row>
    <row r="592" spans="1:13" ht="4.95" customHeight="1" thickBot="1" x14ac:dyDescent="0.45">
      <c r="A592" s="36"/>
      <c r="B592" s="163"/>
      <c r="C592" s="36"/>
      <c r="D592" s="163"/>
      <c r="E592" s="163"/>
      <c r="F592" s="4"/>
      <c r="G592" s="161"/>
      <c r="H592" s="218"/>
      <c r="I592" s="176"/>
      <c r="J592" s="177"/>
      <c r="K592" s="4"/>
      <c r="L592" s="176"/>
      <c r="M592" s="177"/>
    </row>
    <row r="593" spans="1:13" ht="50.4" x14ac:dyDescent="0.3">
      <c r="A593" s="287">
        <v>4.2</v>
      </c>
      <c r="B593" s="322" t="s">
        <v>604</v>
      </c>
      <c r="C593" s="293" t="s">
        <v>41</v>
      </c>
      <c r="D593" s="296" t="s">
        <v>876</v>
      </c>
      <c r="E593" s="301">
        <f>I600</f>
        <v>16</v>
      </c>
      <c r="F593" s="310"/>
      <c r="G593" s="221">
        <v>100</v>
      </c>
      <c r="H593" s="54" t="s">
        <v>596</v>
      </c>
      <c r="I593" s="18">
        <v>3</v>
      </c>
      <c r="J593" s="19">
        <f>I593*8%/47</f>
        <v>5.106382978723404E-3</v>
      </c>
      <c r="K593" s="228" t="str">
        <f t="shared" ref="K593:K600" si="54">IF(AND(L593&gt;=0,L593&lt;=I593),"",IF(AND(L593&gt;I593),"*"))</f>
        <v/>
      </c>
      <c r="L593" s="20">
        <v>1.89</v>
      </c>
      <c r="M593" s="19">
        <f>L593*8%/47</f>
        <v>3.2170212765957446E-3</v>
      </c>
    </row>
    <row r="594" spans="1:13" x14ac:dyDescent="0.3">
      <c r="A594" s="288"/>
      <c r="B594" s="323"/>
      <c r="C594" s="294"/>
      <c r="D594" s="284"/>
      <c r="E594" s="302"/>
      <c r="F594" s="310"/>
      <c r="G594" s="222">
        <v>101</v>
      </c>
      <c r="H594" s="52" t="s">
        <v>877</v>
      </c>
      <c r="I594" s="13">
        <v>4</v>
      </c>
      <c r="J594" s="21">
        <f>I594*8%/47</f>
        <v>6.8085106382978723E-3</v>
      </c>
      <c r="K594" s="228" t="str">
        <f t="shared" si="54"/>
        <v/>
      </c>
      <c r="L594" s="14">
        <v>4</v>
      </c>
      <c r="M594" s="21">
        <f>L594*8%/47</f>
        <v>6.8085106382978723E-3</v>
      </c>
    </row>
    <row r="595" spans="1:13" x14ac:dyDescent="0.3">
      <c r="A595" s="288"/>
      <c r="B595" s="323"/>
      <c r="C595" s="294"/>
      <c r="D595" s="284"/>
      <c r="E595" s="302"/>
      <c r="F595" s="310"/>
      <c r="G595" s="222">
        <v>102</v>
      </c>
      <c r="H595" s="52" t="s">
        <v>878</v>
      </c>
      <c r="I595" s="13">
        <v>2</v>
      </c>
      <c r="J595" s="21">
        <f t="shared" ref="J595:J599" si="55">I595*8%/47</f>
        <v>3.4042553191489361E-3</v>
      </c>
      <c r="K595" s="228" t="str">
        <f t="shared" si="54"/>
        <v/>
      </c>
      <c r="L595" s="14">
        <v>2</v>
      </c>
      <c r="M595" s="21">
        <f t="shared" ref="M595:M599" si="56">L595*8%/47</f>
        <v>3.4042553191489361E-3</v>
      </c>
    </row>
    <row r="596" spans="1:13" ht="37.799999999999997" x14ac:dyDescent="0.3">
      <c r="A596" s="288"/>
      <c r="B596" s="323"/>
      <c r="C596" s="294"/>
      <c r="D596" s="284"/>
      <c r="E596" s="302"/>
      <c r="F596" s="310"/>
      <c r="G596" s="222">
        <v>103</v>
      </c>
      <c r="H596" s="52" t="s">
        <v>879</v>
      </c>
      <c r="I596" s="13">
        <v>2</v>
      </c>
      <c r="J596" s="21">
        <f t="shared" si="55"/>
        <v>3.4042553191489361E-3</v>
      </c>
      <c r="K596" s="228" t="str">
        <f t="shared" si="54"/>
        <v/>
      </c>
      <c r="L596" s="14">
        <v>2</v>
      </c>
      <c r="M596" s="21">
        <f t="shared" si="56"/>
        <v>3.4042553191489361E-3</v>
      </c>
    </row>
    <row r="597" spans="1:13" ht="25.2" x14ac:dyDescent="0.3">
      <c r="A597" s="288"/>
      <c r="B597" s="323"/>
      <c r="C597" s="294"/>
      <c r="D597" s="284"/>
      <c r="E597" s="302"/>
      <c r="F597" s="310"/>
      <c r="G597" s="222">
        <v>104</v>
      </c>
      <c r="H597" s="52" t="s">
        <v>263</v>
      </c>
      <c r="I597" s="13">
        <v>1</v>
      </c>
      <c r="J597" s="21">
        <f t="shared" si="55"/>
        <v>1.7021276595744681E-3</v>
      </c>
      <c r="K597" s="228" t="str">
        <f t="shared" si="54"/>
        <v/>
      </c>
      <c r="L597" s="14">
        <v>1</v>
      </c>
      <c r="M597" s="21">
        <f t="shared" si="56"/>
        <v>1.7021276595744681E-3</v>
      </c>
    </row>
    <row r="598" spans="1:13" ht="50.4" x14ac:dyDescent="0.3">
      <c r="A598" s="288"/>
      <c r="B598" s="323"/>
      <c r="C598" s="294"/>
      <c r="D598" s="284"/>
      <c r="E598" s="302"/>
      <c r="F598" s="310"/>
      <c r="G598" s="222">
        <v>105</v>
      </c>
      <c r="H598" s="52" t="s">
        <v>265</v>
      </c>
      <c r="I598" s="13">
        <v>1</v>
      </c>
      <c r="J598" s="21">
        <f t="shared" si="55"/>
        <v>1.7021276595744681E-3</v>
      </c>
      <c r="K598" s="228" t="str">
        <f t="shared" si="54"/>
        <v/>
      </c>
      <c r="L598" s="14">
        <v>1</v>
      </c>
      <c r="M598" s="21">
        <f t="shared" si="56"/>
        <v>1.7021276595744681E-3</v>
      </c>
    </row>
    <row r="599" spans="1:13" ht="50.4" x14ac:dyDescent="0.4">
      <c r="A599" s="288"/>
      <c r="B599" s="323"/>
      <c r="C599" s="294" t="s">
        <v>72</v>
      </c>
      <c r="D599" s="284" t="s">
        <v>262</v>
      </c>
      <c r="E599" s="302"/>
      <c r="F599" s="6"/>
      <c r="G599" s="222">
        <v>106</v>
      </c>
      <c r="H599" s="52" t="s">
        <v>264</v>
      </c>
      <c r="I599" s="92">
        <v>3</v>
      </c>
      <c r="J599" s="21">
        <f t="shared" si="55"/>
        <v>5.106382978723404E-3</v>
      </c>
      <c r="K599" s="228" t="str">
        <f t="shared" si="54"/>
        <v/>
      </c>
      <c r="L599" s="14">
        <v>3</v>
      </c>
      <c r="M599" s="21">
        <f t="shared" si="56"/>
        <v>5.106382978723404E-3</v>
      </c>
    </row>
    <row r="600" spans="1:13" ht="16.2" thickBot="1" x14ac:dyDescent="0.45">
      <c r="A600" s="289"/>
      <c r="B600" s="324"/>
      <c r="C600" s="295"/>
      <c r="D600" s="297"/>
      <c r="E600" s="303"/>
      <c r="F600" s="6"/>
      <c r="G600" s="278" t="s">
        <v>140</v>
      </c>
      <c r="H600" s="279"/>
      <c r="I600" s="15">
        <f>SUM(I593:I599)</f>
        <v>16</v>
      </c>
      <c r="J600" s="16">
        <f>SUM(J593:J599)</f>
        <v>2.7234042553191493E-2</v>
      </c>
      <c r="K600" s="228" t="str">
        <f t="shared" si="54"/>
        <v/>
      </c>
      <c r="L600" s="17">
        <f>SUM(L593:L599)</f>
        <v>14.89</v>
      </c>
      <c r="M600" s="16">
        <f>SUM(M593:M599)</f>
        <v>2.5344680851063832E-2</v>
      </c>
    </row>
    <row r="601" spans="1:13" ht="4.95" customHeight="1" thickBot="1" x14ac:dyDescent="0.45">
      <c r="A601" s="34"/>
      <c r="B601" s="163"/>
      <c r="C601" s="34"/>
      <c r="D601" s="218"/>
      <c r="E601" s="218"/>
      <c r="F601" s="5"/>
      <c r="G601" s="172"/>
      <c r="H601" s="172"/>
      <c r="I601" s="165"/>
      <c r="J601" s="166"/>
      <c r="K601" s="5"/>
      <c r="L601" s="169"/>
      <c r="M601" s="170"/>
    </row>
    <row r="602" spans="1:13" x14ac:dyDescent="0.3">
      <c r="A602" s="219" t="s">
        <v>420</v>
      </c>
      <c r="B602" s="280" t="s">
        <v>139</v>
      </c>
      <c r="C602" s="280"/>
      <c r="D602" s="280"/>
      <c r="E602" s="280"/>
      <c r="F602" s="280"/>
      <c r="G602" s="280"/>
      <c r="H602" s="280"/>
      <c r="I602" s="280"/>
      <c r="J602" s="281"/>
      <c r="K602" s="38"/>
      <c r="L602" s="32" t="s">
        <v>138</v>
      </c>
      <c r="M602" s="67" t="s">
        <v>69</v>
      </c>
    </row>
    <row r="603" spans="1:13" x14ac:dyDescent="0.3">
      <c r="A603" s="215">
        <f>G593</f>
        <v>100</v>
      </c>
      <c r="B603" s="276"/>
      <c r="C603" s="276"/>
      <c r="D603" s="276"/>
      <c r="E603" s="276"/>
      <c r="F603" s="276"/>
      <c r="G603" s="276"/>
      <c r="H603" s="276"/>
      <c r="I603" s="276"/>
      <c r="J603" s="277"/>
      <c r="K603" s="55"/>
      <c r="L603" s="44"/>
      <c r="M603" s="88"/>
    </row>
    <row r="604" spans="1:13" x14ac:dyDescent="0.3">
      <c r="A604" s="215">
        <f>G594</f>
        <v>101</v>
      </c>
      <c r="B604" s="276"/>
      <c r="C604" s="276"/>
      <c r="D604" s="276"/>
      <c r="E604" s="276"/>
      <c r="F604" s="276"/>
      <c r="G604" s="276"/>
      <c r="H604" s="276"/>
      <c r="I604" s="276"/>
      <c r="J604" s="277"/>
      <c r="K604" s="55"/>
      <c r="L604" s="44"/>
      <c r="M604" s="88"/>
    </row>
    <row r="605" spans="1:13" x14ac:dyDescent="0.3">
      <c r="A605" s="215">
        <f>G595</f>
        <v>102</v>
      </c>
      <c r="B605" s="276"/>
      <c r="C605" s="276"/>
      <c r="D605" s="276"/>
      <c r="E605" s="276"/>
      <c r="F605" s="276"/>
      <c r="G605" s="276"/>
      <c r="H605" s="276"/>
      <c r="I605" s="276"/>
      <c r="J605" s="277"/>
      <c r="K605" s="55"/>
      <c r="L605" s="44"/>
      <c r="M605" s="88"/>
    </row>
    <row r="606" spans="1:13" x14ac:dyDescent="0.3">
      <c r="A606" s="215">
        <f>G596</f>
        <v>103</v>
      </c>
      <c r="B606" s="276"/>
      <c r="C606" s="276"/>
      <c r="D606" s="276"/>
      <c r="E606" s="276"/>
      <c r="F606" s="276"/>
      <c r="G606" s="276"/>
      <c r="H606" s="276"/>
      <c r="I606" s="276"/>
      <c r="J606" s="277"/>
      <c r="K606" s="55"/>
      <c r="L606" s="44"/>
      <c r="M606" s="88"/>
    </row>
    <row r="607" spans="1:13" x14ac:dyDescent="0.3">
      <c r="A607" s="215">
        <f>G598</f>
        <v>105</v>
      </c>
      <c r="B607" s="276"/>
      <c r="C607" s="276"/>
      <c r="D607" s="276"/>
      <c r="E607" s="276"/>
      <c r="F607" s="276"/>
      <c r="G607" s="276"/>
      <c r="H607" s="276"/>
      <c r="I607" s="276"/>
      <c r="J607" s="277"/>
      <c r="K607" s="55"/>
      <c r="L607" s="44"/>
      <c r="M607" s="88"/>
    </row>
    <row r="608" spans="1:13" ht="15" thickBot="1" x14ac:dyDescent="0.35">
      <c r="A608" s="216">
        <f t="shared" ref="A608" si="57">G599</f>
        <v>106</v>
      </c>
      <c r="B608" s="282"/>
      <c r="C608" s="282"/>
      <c r="D608" s="282"/>
      <c r="E608" s="282"/>
      <c r="F608" s="282"/>
      <c r="G608" s="282"/>
      <c r="H608" s="282"/>
      <c r="I608" s="282"/>
      <c r="J608" s="283"/>
      <c r="K608" s="55"/>
      <c r="L608" s="45"/>
      <c r="M608" s="89"/>
    </row>
    <row r="609" spans="1:13" ht="4.95" customHeight="1" thickBot="1" x14ac:dyDescent="0.45">
      <c r="A609" s="5"/>
      <c r="B609" s="5"/>
      <c r="C609" s="5"/>
      <c r="D609" s="5"/>
      <c r="E609" s="5"/>
      <c r="F609" s="5"/>
      <c r="G609" s="5"/>
      <c r="H609" s="5"/>
      <c r="I609" s="5"/>
      <c r="J609" s="5"/>
      <c r="K609" s="5"/>
      <c r="L609" s="5"/>
      <c r="M609" s="5"/>
    </row>
    <row r="610" spans="1:13" ht="37.799999999999997" x14ac:dyDescent="0.4">
      <c r="A610" s="287">
        <v>4.3</v>
      </c>
      <c r="B610" s="322" t="s">
        <v>605</v>
      </c>
      <c r="C610" s="225" t="s">
        <v>42</v>
      </c>
      <c r="D610" s="220" t="s">
        <v>880</v>
      </c>
      <c r="E610" s="301">
        <f>I613</f>
        <v>10</v>
      </c>
      <c r="F610" s="6"/>
      <c r="G610" s="221">
        <v>107</v>
      </c>
      <c r="H610" s="54" t="s">
        <v>266</v>
      </c>
      <c r="I610" s="18">
        <v>3</v>
      </c>
      <c r="J610" s="19">
        <f>I610*8%/47</f>
        <v>5.106382978723404E-3</v>
      </c>
      <c r="K610" s="228" t="str">
        <f t="shared" ref="K610:K613" si="58">IF(AND(L610&gt;=0,L610&lt;=I610),"",IF(AND(L610&gt;I610),"*"))</f>
        <v/>
      </c>
      <c r="L610" s="20">
        <v>3</v>
      </c>
      <c r="M610" s="19">
        <f>L610*8%/47</f>
        <v>5.106382978723404E-3</v>
      </c>
    </row>
    <row r="611" spans="1:13" x14ac:dyDescent="0.3">
      <c r="A611" s="288"/>
      <c r="B611" s="323"/>
      <c r="C611" s="294" t="s">
        <v>72</v>
      </c>
      <c r="D611" s="284" t="s">
        <v>152</v>
      </c>
      <c r="E611" s="302"/>
      <c r="F611" s="310"/>
      <c r="G611" s="222">
        <v>108</v>
      </c>
      <c r="H611" s="52" t="s">
        <v>153</v>
      </c>
      <c r="I611" s="13">
        <v>3</v>
      </c>
      <c r="J611" s="21">
        <f>I611*8%/47</f>
        <v>5.106382978723404E-3</v>
      </c>
      <c r="K611" s="228" t="str">
        <f t="shared" si="58"/>
        <v/>
      </c>
      <c r="L611" s="14">
        <v>3</v>
      </c>
      <c r="M611" s="21">
        <f>L611*8%/47</f>
        <v>5.106382978723404E-3</v>
      </c>
    </row>
    <row r="612" spans="1:13" ht="25.8" thickBot="1" x14ac:dyDescent="0.35">
      <c r="A612" s="288"/>
      <c r="B612" s="323"/>
      <c r="C612" s="294"/>
      <c r="D612" s="284"/>
      <c r="E612" s="302"/>
      <c r="F612" s="310"/>
      <c r="G612" s="223">
        <v>109</v>
      </c>
      <c r="H612" s="56" t="s">
        <v>154</v>
      </c>
      <c r="I612" s="13">
        <v>4</v>
      </c>
      <c r="J612" s="21">
        <f>I612*8%/47</f>
        <v>6.8085106382978723E-3</v>
      </c>
      <c r="K612" s="228" t="str">
        <f t="shared" si="58"/>
        <v/>
      </c>
      <c r="L612" s="14">
        <v>4</v>
      </c>
      <c r="M612" s="21">
        <f>L612*8%/47</f>
        <v>6.8085106382978723E-3</v>
      </c>
    </row>
    <row r="613" spans="1:13" ht="16.2" thickBot="1" x14ac:dyDescent="0.45">
      <c r="A613" s="289"/>
      <c r="B613" s="324"/>
      <c r="C613" s="295"/>
      <c r="D613" s="297"/>
      <c r="E613" s="303"/>
      <c r="F613" s="6"/>
      <c r="G613" s="320" t="s">
        <v>140</v>
      </c>
      <c r="H613" s="321"/>
      <c r="I613" s="15">
        <f>SUM(I610:I612)</f>
        <v>10</v>
      </c>
      <c r="J613" s="16">
        <f>SUM(J610:J612)</f>
        <v>1.7021276595744681E-2</v>
      </c>
      <c r="K613" s="228" t="str">
        <f t="shared" si="58"/>
        <v/>
      </c>
      <c r="L613" s="17">
        <f>SUM(L610:L612)</f>
        <v>10</v>
      </c>
      <c r="M613" s="16">
        <f>SUM(M610:M612)</f>
        <v>1.7021276595744681E-2</v>
      </c>
    </row>
    <row r="614" spans="1:13" ht="4.95" customHeight="1" thickBot="1" x14ac:dyDescent="0.45">
      <c r="A614" s="34"/>
      <c r="B614" s="163"/>
      <c r="C614" s="34"/>
      <c r="D614" s="218"/>
      <c r="E614" s="218"/>
      <c r="F614" s="5"/>
      <c r="G614" s="172"/>
      <c r="H614" s="172"/>
      <c r="I614" s="165"/>
      <c r="J614" s="174"/>
      <c r="K614" s="116"/>
      <c r="L614" s="165"/>
      <c r="M614" s="179"/>
    </row>
    <row r="615" spans="1:13" x14ac:dyDescent="0.3">
      <c r="A615" s="219" t="s">
        <v>420</v>
      </c>
      <c r="B615" s="280" t="s">
        <v>139</v>
      </c>
      <c r="C615" s="280"/>
      <c r="D615" s="280"/>
      <c r="E615" s="280"/>
      <c r="F615" s="280"/>
      <c r="G615" s="280"/>
      <c r="H615" s="280"/>
      <c r="I615" s="280"/>
      <c r="J615" s="281"/>
      <c r="K615" s="38"/>
      <c r="L615" s="32" t="s">
        <v>138</v>
      </c>
      <c r="M615" s="67" t="s">
        <v>69</v>
      </c>
    </row>
    <row r="616" spans="1:13" x14ac:dyDescent="0.3">
      <c r="A616" s="44">
        <f>G610</f>
        <v>107</v>
      </c>
      <c r="B616" s="276"/>
      <c r="C616" s="276"/>
      <c r="D616" s="276"/>
      <c r="E616" s="276"/>
      <c r="F616" s="276"/>
      <c r="G616" s="276"/>
      <c r="H616" s="276"/>
      <c r="I616" s="276"/>
      <c r="J616" s="277"/>
      <c r="K616" s="55"/>
      <c r="L616" s="44"/>
      <c r="M616" s="88"/>
    </row>
    <row r="617" spans="1:13" x14ac:dyDescent="0.3">
      <c r="A617" s="44">
        <f t="shared" ref="A617:A618" si="59">G611</f>
        <v>108</v>
      </c>
      <c r="B617" s="276"/>
      <c r="C617" s="276"/>
      <c r="D617" s="276"/>
      <c r="E617" s="276"/>
      <c r="F617" s="276"/>
      <c r="G617" s="276"/>
      <c r="H617" s="276"/>
      <c r="I617" s="276"/>
      <c r="J617" s="277"/>
      <c r="K617" s="55"/>
      <c r="L617" s="44"/>
      <c r="M617" s="88"/>
    </row>
    <row r="618" spans="1:13" ht="15" thickBot="1" x14ac:dyDescent="0.35">
      <c r="A618" s="45">
        <f t="shared" si="59"/>
        <v>109</v>
      </c>
      <c r="B618" s="282"/>
      <c r="C618" s="282"/>
      <c r="D618" s="282"/>
      <c r="E618" s="282"/>
      <c r="F618" s="282"/>
      <c r="G618" s="282"/>
      <c r="H618" s="282"/>
      <c r="I618" s="282"/>
      <c r="J618" s="283"/>
      <c r="K618" s="55"/>
      <c r="L618" s="45"/>
      <c r="M618" s="89"/>
    </row>
    <row r="619" spans="1:13" ht="4.95" customHeight="1" thickBot="1" x14ac:dyDescent="0.45">
      <c r="A619" s="5"/>
      <c r="B619" s="5"/>
      <c r="C619" s="5"/>
      <c r="D619" s="5"/>
      <c r="E619" s="5"/>
      <c r="F619" s="5"/>
      <c r="G619" s="5"/>
      <c r="H619" s="5"/>
      <c r="I619" s="5"/>
      <c r="J619" s="5"/>
      <c r="K619" s="5"/>
      <c r="L619" s="5"/>
      <c r="M619" s="5"/>
    </row>
    <row r="620" spans="1:13" ht="25.2" x14ac:dyDescent="0.4">
      <c r="A620" s="287">
        <v>4.4000000000000004</v>
      </c>
      <c r="B620" s="322" t="s">
        <v>606</v>
      </c>
      <c r="C620" s="225" t="s">
        <v>43</v>
      </c>
      <c r="D620" s="220" t="s">
        <v>881</v>
      </c>
      <c r="E620" s="301">
        <f>I623</f>
        <v>8</v>
      </c>
      <c r="F620" s="213"/>
      <c r="G620" s="221">
        <v>110</v>
      </c>
      <c r="H620" s="54" t="s">
        <v>947</v>
      </c>
      <c r="I620" s="18">
        <v>4</v>
      </c>
      <c r="J620" s="19">
        <f>I620*8%/47</f>
        <v>6.8085106382978723E-3</v>
      </c>
      <c r="K620" s="228" t="str">
        <f t="shared" ref="K620:K623" si="60">IF(AND(L620&gt;=0,L620&lt;=I620),"",IF(AND(L620&gt;I620),"*"))</f>
        <v/>
      </c>
      <c r="L620" s="20">
        <v>4</v>
      </c>
      <c r="M620" s="19">
        <f>L620*8%/47</f>
        <v>6.8085106382978723E-3</v>
      </c>
    </row>
    <row r="621" spans="1:13" ht="25.2" x14ac:dyDescent="0.3">
      <c r="A621" s="288"/>
      <c r="B621" s="323"/>
      <c r="C621" s="294" t="s">
        <v>71</v>
      </c>
      <c r="D621" s="284" t="s">
        <v>267</v>
      </c>
      <c r="E621" s="302"/>
      <c r="F621" s="310"/>
      <c r="G621" s="222">
        <v>111</v>
      </c>
      <c r="H621" s="61" t="s">
        <v>882</v>
      </c>
      <c r="I621" s="13">
        <v>2</v>
      </c>
      <c r="J621" s="21">
        <f>I621*8%/47</f>
        <v>3.4042553191489361E-3</v>
      </c>
      <c r="K621" s="228" t="str">
        <f t="shared" si="60"/>
        <v/>
      </c>
      <c r="L621" s="14">
        <v>2</v>
      </c>
      <c r="M621" s="21">
        <f>L621*8%/47</f>
        <v>3.4042553191489361E-3</v>
      </c>
    </row>
    <row r="622" spans="1:13" ht="25.2" x14ac:dyDescent="0.3">
      <c r="A622" s="288"/>
      <c r="B622" s="323"/>
      <c r="C622" s="294"/>
      <c r="D622" s="284"/>
      <c r="E622" s="302"/>
      <c r="F622" s="310"/>
      <c r="G622" s="222">
        <v>112</v>
      </c>
      <c r="H622" s="61" t="s">
        <v>883</v>
      </c>
      <c r="I622" s="13">
        <v>2</v>
      </c>
      <c r="J622" s="21">
        <f>I622*8%/47</f>
        <v>3.4042553191489361E-3</v>
      </c>
      <c r="K622" s="228" t="str">
        <f t="shared" si="60"/>
        <v/>
      </c>
      <c r="L622" s="14">
        <v>2</v>
      </c>
      <c r="M622" s="21">
        <f>L622*8%/47</f>
        <v>3.4042553191489361E-3</v>
      </c>
    </row>
    <row r="623" spans="1:13" ht="16.2" thickBot="1" x14ac:dyDescent="0.45">
      <c r="A623" s="289"/>
      <c r="B623" s="324"/>
      <c r="C623" s="295"/>
      <c r="D623" s="297"/>
      <c r="E623" s="303"/>
      <c r="F623" s="6"/>
      <c r="G623" s="278" t="s">
        <v>140</v>
      </c>
      <c r="H623" s="279"/>
      <c r="I623" s="15">
        <f>SUM(I620:I622)</f>
        <v>8</v>
      </c>
      <c r="J623" s="16">
        <f>SUM(J620:J622)</f>
        <v>1.3617021276595745E-2</v>
      </c>
      <c r="K623" s="228" t="str">
        <f t="shared" si="60"/>
        <v/>
      </c>
      <c r="L623" s="17">
        <f>SUM(L620:L622)</f>
        <v>8</v>
      </c>
      <c r="M623" s="16">
        <f>SUM(M620:M622)</f>
        <v>1.3617021276595745E-2</v>
      </c>
    </row>
    <row r="624" spans="1:13" ht="4.95" customHeight="1" thickBot="1" x14ac:dyDescent="0.45">
      <c r="A624" s="5"/>
      <c r="B624" s="5"/>
      <c r="C624" s="5"/>
      <c r="D624" s="5"/>
      <c r="E624" s="5"/>
      <c r="F624" s="5"/>
      <c r="G624" s="5"/>
      <c r="H624" s="5"/>
      <c r="I624" s="5"/>
      <c r="J624" s="5"/>
      <c r="K624" s="5"/>
      <c r="L624" s="5"/>
      <c r="M624" s="5"/>
    </row>
    <row r="625" spans="1:13" x14ac:dyDescent="0.3">
      <c r="A625" s="219" t="s">
        <v>420</v>
      </c>
      <c r="B625" s="280" t="s">
        <v>139</v>
      </c>
      <c r="C625" s="280"/>
      <c r="D625" s="280"/>
      <c r="E625" s="280"/>
      <c r="F625" s="280"/>
      <c r="G625" s="280"/>
      <c r="H625" s="280"/>
      <c r="I625" s="280"/>
      <c r="J625" s="281"/>
      <c r="K625" s="38"/>
      <c r="L625" s="32" t="s">
        <v>138</v>
      </c>
      <c r="M625" s="67" t="s">
        <v>69</v>
      </c>
    </row>
    <row r="626" spans="1:13" x14ac:dyDescent="0.3">
      <c r="A626" s="215">
        <f>G620</f>
        <v>110</v>
      </c>
      <c r="B626" s="276"/>
      <c r="C626" s="276"/>
      <c r="D626" s="276"/>
      <c r="E626" s="276"/>
      <c r="F626" s="276"/>
      <c r="G626" s="276"/>
      <c r="H626" s="276"/>
      <c r="I626" s="276"/>
      <c r="J626" s="277"/>
      <c r="K626" s="55"/>
      <c r="L626" s="44"/>
      <c r="M626" s="88"/>
    </row>
    <row r="627" spans="1:13" x14ac:dyDescent="0.3">
      <c r="A627" s="215">
        <f t="shared" ref="A627:A628" si="61">G621</f>
        <v>111</v>
      </c>
      <c r="B627" s="276"/>
      <c r="C627" s="276"/>
      <c r="D627" s="276"/>
      <c r="E627" s="276"/>
      <c r="F627" s="276"/>
      <c r="G627" s="276"/>
      <c r="H627" s="276"/>
      <c r="I627" s="276"/>
      <c r="J627" s="277"/>
      <c r="K627" s="55"/>
      <c r="L627" s="44"/>
      <c r="M627" s="88"/>
    </row>
    <row r="628" spans="1:13" ht="15" thickBot="1" x14ac:dyDescent="0.35">
      <c r="A628" s="216">
        <f t="shared" si="61"/>
        <v>112</v>
      </c>
      <c r="B628" s="282"/>
      <c r="C628" s="282"/>
      <c r="D628" s="282"/>
      <c r="E628" s="282"/>
      <c r="F628" s="282"/>
      <c r="G628" s="282"/>
      <c r="H628" s="282"/>
      <c r="I628" s="282"/>
      <c r="J628" s="283"/>
      <c r="K628" s="55"/>
      <c r="L628" s="45"/>
      <c r="M628" s="89"/>
    </row>
    <row r="629" spans="1:13" ht="4.95" customHeight="1" thickBot="1" x14ac:dyDescent="0.45">
      <c r="A629" s="5"/>
      <c r="B629" s="5"/>
      <c r="C629" s="5"/>
      <c r="D629" s="5"/>
      <c r="E629" s="5"/>
      <c r="F629" s="5"/>
      <c r="G629" s="5"/>
      <c r="H629" s="5"/>
      <c r="I629" s="5"/>
      <c r="J629" s="5"/>
      <c r="K629" s="5"/>
      <c r="L629" s="5"/>
      <c r="M629" s="5"/>
    </row>
    <row r="630" spans="1:13" ht="25.2" x14ac:dyDescent="0.3">
      <c r="A630" s="311" t="s">
        <v>608</v>
      </c>
      <c r="B630" s="312"/>
      <c r="C630" s="312"/>
      <c r="D630" s="312"/>
      <c r="E630" s="313"/>
      <c r="F630" s="60"/>
      <c r="G630" s="314" t="s">
        <v>166</v>
      </c>
      <c r="H630" s="315"/>
      <c r="I630" s="316">
        <f>I646+I667+I684+I698+I713+I729</f>
        <v>105</v>
      </c>
      <c r="J630" s="317"/>
      <c r="K630" s="68"/>
      <c r="L630" s="69" t="s">
        <v>179</v>
      </c>
      <c r="M630" s="70">
        <f>L646+L667+L684+L698+L713+L729</f>
        <v>85</v>
      </c>
    </row>
    <row r="631" spans="1:13" ht="28.2" customHeight="1" x14ac:dyDescent="0.4">
      <c r="A631" s="307" t="s">
        <v>420</v>
      </c>
      <c r="B631" s="285" t="s">
        <v>77</v>
      </c>
      <c r="C631" s="286" t="s">
        <v>1003</v>
      </c>
      <c r="D631" s="285" t="s">
        <v>52</v>
      </c>
      <c r="E631" s="306" t="s">
        <v>78</v>
      </c>
      <c r="F631" s="6"/>
      <c r="G631" s="307" t="s">
        <v>1004</v>
      </c>
      <c r="H631" s="285" t="s">
        <v>135</v>
      </c>
      <c r="I631" s="286" t="s">
        <v>136</v>
      </c>
      <c r="J631" s="306" t="s">
        <v>137</v>
      </c>
      <c r="K631" s="6"/>
      <c r="L631" s="307" t="s">
        <v>814</v>
      </c>
      <c r="M631" s="306"/>
    </row>
    <row r="632" spans="1:13" ht="15.6" x14ac:dyDescent="0.4">
      <c r="A632" s="307"/>
      <c r="B632" s="285"/>
      <c r="C632" s="286"/>
      <c r="D632" s="285"/>
      <c r="E632" s="306"/>
      <c r="F632" s="6"/>
      <c r="G632" s="307"/>
      <c r="H632" s="285"/>
      <c r="I632" s="286"/>
      <c r="J632" s="306"/>
      <c r="K632" s="6"/>
      <c r="L632" s="215" t="s">
        <v>74</v>
      </c>
      <c r="M632" s="224" t="s">
        <v>134</v>
      </c>
    </row>
    <row r="633" spans="1:13" ht="15.6" x14ac:dyDescent="0.4">
      <c r="A633" s="308">
        <v>5.0999999999999996</v>
      </c>
      <c r="B633" s="323" t="s">
        <v>969</v>
      </c>
      <c r="C633" s="286"/>
      <c r="D633" s="284" t="s">
        <v>268</v>
      </c>
      <c r="E633" s="306">
        <f>I646</f>
        <v>38</v>
      </c>
      <c r="F633" s="6"/>
      <c r="G633" s="193">
        <v>113</v>
      </c>
      <c r="H633" s="131" t="s">
        <v>809</v>
      </c>
      <c r="I633" s="134">
        <v>2</v>
      </c>
      <c r="J633" s="242">
        <f>I633*14%/105</f>
        <v>2.666666666666667E-3</v>
      </c>
      <c r="K633" s="228" t="str">
        <f t="shared" ref="K633:K646" si="62">IF(AND(L633&gt;=0,L633&lt;=I633),"",IF(AND(L633&gt;I633),"*"))</f>
        <v/>
      </c>
      <c r="L633" s="243">
        <v>2</v>
      </c>
      <c r="M633" s="242">
        <f>L633*14%/105</f>
        <v>2.666666666666667E-3</v>
      </c>
    </row>
    <row r="634" spans="1:13" ht="15.6" x14ac:dyDescent="0.4">
      <c r="A634" s="308"/>
      <c r="B634" s="323"/>
      <c r="C634" s="286"/>
      <c r="D634" s="284"/>
      <c r="E634" s="306"/>
      <c r="F634" s="6"/>
      <c r="G634" s="193">
        <v>114</v>
      </c>
      <c r="H634" s="52" t="s">
        <v>810</v>
      </c>
      <c r="I634" s="134">
        <v>2</v>
      </c>
      <c r="J634" s="242">
        <f t="shared" ref="J634:J645" si="63">I634*14%/105</f>
        <v>2.666666666666667E-3</v>
      </c>
      <c r="K634" s="228" t="str">
        <f t="shared" si="62"/>
        <v/>
      </c>
      <c r="L634" s="243"/>
      <c r="M634" s="242">
        <f t="shared" ref="M634:M645" si="64">L634*14%/105</f>
        <v>0</v>
      </c>
    </row>
    <row r="635" spans="1:13" ht="78" customHeight="1" x14ac:dyDescent="0.3">
      <c r="A635" s="308"/>
      <c r="B635" s="323"/>
      <c r="C635" s="284" t="s">
        <v>11</v>
      </c>
      <c r="D635" s="284" t="s">
        <v>884</v>
      </c>
      <c r="E635" s="306"/>
      <c r="F635" s="310"/>
      <c r="G635" s="222">
        <v>115</v>
      </c>
      <c r="H635" s="52" t="s">
        <v>1028</v>
      </c>
      <c r="I635" s="13">
        <v>3</v>
      </c>
      <c r="J635" s="242">
        <f t="shared" si="63"/>
        <v>4.0000000000000001E-3</v>
      </c>
      <c r="K635" s="228" t="str">
        <f t="shared" si="62"/>
        <v/>
      </c>
      <c r="L635" s="14">
        <v>3</v>
      </c>
      <c r="M635" s="242">
        <f t="shared" si="64"/>
        <v>4.0000000000000001E-3</v>
      </c>
    </row>
    <row r="636" spans="1:13" ht="88.2" x14ac:dyDescent="0.3">
      <c r="A636" s="308"/>
      <c r="B636" s="323"/>
      <c r="C636" s="284"/>
      <c r="D636" s="284"/>
      <c r="E636" s="306"/>
      <c r="F636" s="310"/>
      <c r="G636" s="229">
        <v>116</v>
      </c>
      <c r="H636" s="64" t="s">
        <v>885</v>
      </c>
      <c r="I636" s="13">
        <v>3</v>
      </c>
      <c r="J636" s="242">
        <f t="shared" si="63"/>
        <v>4.0000000000000001E-3</v>
      </c>
      <c r="K636" s="228" t="str">
        <f t="shared" si="62"/>
        <v/>
      </c>
      <c r="L636" s="14">
        <v>3</v>
      </c>
      <c r="M636" s="242">
        <f t="shared" si="64"/>
        <v>4.0000000000000001E-3</v>
      </c>
    </row>
    <row r="637" spans="1:13" ht="24.6" customHeight="1" x14ac:dyDescent="0.4">
      <c r="A637" s="308"/>
      <c r="B637" s="323"/>
      <c r="C637" s="284" t="s">
        <v>66</v>
      </c>
      <c r="D637" s="284" t="s">
        <v>886</v>
      </c>
      <c r="E637" s="306"/>
      <c r="F637" s="310"/>
      <c r="G637" s="193">
        <v>117</v>
      </c>
      <c r="H637" s="52" t="s">
        <v>644</v>
      </c>
      <c r="I637" s="13">
        <v>4</v>
      </c>
      <c r="J637" s="242">
        <f t="shared" si="63"/>
        <v>5.333333333333334E-3</v>
      </c>
      <c r="K637" s="228" t="str">
        <f t="shared" si="62"/>
        <v/>
      </c>
      <c r="L637" s="14"/>
      <c r="M637" s="242">
        <f t="shared" si="64"/>
        <v>0</v>
      </c>
    </row>
    <row r="638" spans="1:13" ht="25.8" customHeight="1" x14ac:dyDescent="0.3">
      <c r="A638" s="308"/>
      <c r="B638" s="323"/>
      <c r="C638" s="284"/>
      <c r="D638" s="284"/>
      <c r="E638" s="306"/>
      <c r="F638" s="310"/>
      <c r="G638" s="90">
        <v>118</v>
      </c>
      <c r="H638" s="52" t="s">
        <v>948</v>
      </c>
      <c r="I638" s="13">
        <v>2</v>
      </c>
      <c r="J638" s="242">
        <f t="shared" si="63"/>
        <v>2.666666666666667E-3</v>
      </c>
      <c r="K638" s="228" t="str">
        <f t="shared" si="62"/>
        <v/>
      </c>
      <c r="L638" s="14"/>
      <c r="M638" s="242">
        <f t="shared" si="64"/>
        <v>0</v>
      </c>
    </row>
    <row r="639" spans="1:13" ht="88.2" x14ac:dyDescent="0.4">
      <c r="A639" s="308"/>
      <c r="B639" s="323"/>
      <c r="C639" s="214" t="s">
        <v>60</v>
      </c>
      <c r="D639" s="214" t="s">
        <v>887</v>
      </c>
      <c r="E639" s="306"/>
      <c r="F639" s="213"/>
      <c r="G639" s="222">
        <v>119</v>
      </c>
      <c r="H639" s="52" t="s">
        <v>949</v>
      </c>
      <c r="I639" s="13">
        <v>4</v>
      </c>
      <c r="J639" s="242">
        <f t="shared" si="63"/>
        <v>5.333333333333334E-3</v>
      </c>
      <c r="K639" s="228" t="str">
        <f t="shared" si="62"/>
        <v/>
      </c>
      <c r="L639" s="14"/>
      <c r="M639" s="242">
        <f t="shared" si="64"/>
        <v>0</v>
      </c>
    </row>
    <row r="640" spans="1:13" ht="24" customHeight="1" x14ac:dyDescent="0.4">
      <c r="A640" s="308"/>
      <c r="B640" s="323"/>
      <c r="C640" s="284" t="s">
        <v>92</v>
      </c>
      <c r="D640" s="284" t="s">
        <v>269</v>
      </c>
      <c r="E640" s="306"/>
      <c r="F640" s="310"/>
      <c r="G640" s="193">
        <v>120</v>
      </c>
      <c r="H640" s="52" t="s">
        <v>638</v>
      </c>
      <c r="I640" s="13">
        <v>2</v>
      </c>
      <c r="J640" s="242">
        <f t="shared" si="63"/>
        <v>2.666666666666667E-3</v>
      </c>
      <c r="K640" s="228" t="str">
        <f t="shared" si="62"/>
        <v/>
      </c>
      <c r="L640" s="14"/>
      <c r="M640" s="242">
        <f t="shared" si="64"/>
        <v>0</v>
      </c>
    </row>
    <row r="641" spans="1:13" ht="24.6" customHeight="1" x14ac:dyDescent="0.3">
      <c r="A641" s="308"/>
      <c r="B641" s="323"/>
      <c r="C641" s="284"/>
      <c r="D641" s="284"/>
      <c r="E641" s="306"/>
      <c r="F641" s="310"/>
      <c r="G641" s="90">
        <v>121</v>
      </c>
      <c r="H641" s="52" t="s">
        <v>737</v>
      </c>
      <c r="I641" s="13">
        <v>2</v>
      </c>
      <c r="J641" s="242">
        <f t="shared" si="63"/>
        <v>2.666666666666667E-3</v>
      </c>
      <c r="K641" s="228" t="str">
        <f t="shared" si="62"/>
        <v/>
      </c>
      <c r="L641" s="14"/>
      <c r="M641" s="242">
        <f t="shared" si="64"/>
        <v>0</v>
      </c>
    </row>
    <row r="642" spans="1:13" ht="63" x14ac:dyDescent="0.4">
      <c r="A642" s="308"/>
      <c r="B642" s="323"/>
      <c r="C642" s="214" t="s">
        <v>93</v>
      </c>
      <c r="D642" s="214" t="s">
        <v>271</v>
      </c>
      <c r="E642" s="306"/>
      <c r="F642" s="7"/>
      <c r="G642" s="222">
        <v>122</v>
      </c>
      <c r="H642" s="53" t="s">
        <v>645</v>
      </c>
      <c r="I642" s="13">
        <v>4</v>
      </c>
      <c r="J642" s="242">
        <f t="shared" si="63"/>
        <v>5.333333333333334E-3</v>
      </c>
      <c r="K642" s="228" t="str">
        <f t="shared" si="62"/>
        <v/>
      </c>
      <c r="L642" s="14"/>
      <c r="M642" s="242">
        <f t="shared" si="64"/>
        <v>0</v>
      </c>
    </row>
    <row r="643" spans="1:13" ht="36" customHeight="1" x14ac:dyDescent="0.3">
      <c r="A643" s="308"/>
      <c r="B643" s="323"/>
      <c r="C643" s="284" t="s">
        <v>94</v>
      </c>
      <c r="D643" s="284" t="s">
        <v>888</v>
      </c>
      <c r="E643" s="306"/>
      <c r="F643" s="310"/>
      <c r="G643" s="222">
        <v>123</v>
      </c>
      <c r="H643" s="52" t="s">
        <v>646</v>
      </c>
      <c r="I643" s="13">
        <v>4</v>
      </c>
      <c r="J643" s="242">
        <f t="shared" si="63"/>
        <v>5.333333333333334E-3</v>
      </c>
      <c r="K643" s="228" t="str">
        <f t="shared" si="62"/>
        <v/>
      </c>
      <c r="L643" s="14">
        <v>4</v>
      </c>
      <c r="M643" s="242">
        <f t="shared" si="64"/>
        <v>5.333333333333334E-3</v>
      </c>
    </row>
    <row r="644" spans="1:13" ht="17.399999999999999" customHeight="1" x14ac:dyDescent="0.3">
      <c r="A644" s="308"/>
      <c r="B644" s="323"/>
      <c r="C644" s="284"/>
      <c r="D644" s="284"/>
      <c r="E644" s="306"/>
      <c r="F644" s="310"/>
      <c r="G644" s="222">
        <v>124</v>
      </c>
      <c r="H644" s="52" t="s">
        <v>205</v>
      </c>
      <c r="I644" s="13">
        <v>4</v>
      </c>
      <c r="J644" s="242">
        <f t="shared" si="63"/>
        <v>5.333333333333334E-3</v>
      </c>
      <c r="K644" s="228" t="str">
        <f t="shared" si="62"/>
        <v/>
      </c>
      <c r="L644" s="14">
        <v>4</v>
      </c>
      <c r="M644" s="242">
        <f t="shared" si="64"/>
        <v>5.333333333333334E-3</v>
      </c>
    </row>
    <row r="645" spans="1:13" ht="36.6" customHeight="1" x14ac:dyDescent="0.4">
      <c r="A645" s="308"/>
      <c r="B645" s="323"/>
      <c r="C645" s="284" t="s">
        <v>95</v>
      </c>
      <c r="D645" s="284" t="s">
        <v>270</v>
      </c>
      <c r="E645" s="306"/>
      <c r="F645" s="213"/>
      <c r="G645" s="194">
        <v>125</v>
      </c>
      <c r="H645" s="53" t="s">
        <v>647</v>
      </c>
      <c r="I645" s="13">
        <v>2</v>
      </c>
      <c r="J645" s="242">
        <f t="shared" si="63"/>
        <v>2.666666666666667E-3</v>
      </c>
      <c r="K645" s="228" t="str">
        <f t="shared" si="62"/>
        <v/>
      </c>
      <c r="L645" s="14">
        <v>2</v>
      </c>
      <c r="M645" s="242">
        <f t="shared" si="64"/>
        <v>2.666666666666667E-3</v>
      </c>
    </row>
    <row r="646" spans="1:13" ht="16.2" thickBot="1" x14ac:dyDescent="0.45">
      <c r="A646" s="309"/>
      <c r="B646" s="324"/>
      <c r="C646" s="297"/>
      <c r="D646" s="297"/>
      <c r="E646" s="326"/>
      <c r="F646" s="6"/>
      <c r="G646" s="304" t="s">
        <v>140</v>
      </c>
      <c r="H646" s="305"/>
      <c r="I646" s="9">
        <f>SUM(I633:I645)</f>
        <v>38</v>
      </c>
      <c r="J646" s="10">
        <f>SUM(J633:J645)</f>
        <v>5.0666666666666679E-2</v>
      </c>
      <c r="K646" s="228" t="str">
        <f t="shared" si="62"/>
        <v/>
      </c>
      <c r="L646" s="11">
        <f>SUM(L633:L645)</f>
        <v>18</v>
      </c>
      <c r="M646" s="10">
        <f>SUM(M633:M645)</f>
        <v>2.4000000000000004E-2</v>
      </c>
    </row>
    <row r="647" spans="1:13" ht="4.95" customHeight="1" thickBot="1" x14ac:dyDescent="0.45">
      <c r="A647" s="36"/>
      <c r="B647" s="163"/>
      <c r="C647" s="36"/>
      <c r="D647" s="218"/>
      <c r="E647" s="218"/>
      <c r="F647" s="4"/>
      <c r="G647" s="172"/>
      <c r="H647" s="172"/>
      <c r="I647" s="176"/>
      <c r="J647" s="177"/>
      <c r="K647" s="4"/>
      <c r="L647" s="176"/>
      <c r="M647" s="177"/>
    </row>
    <row r="648" spans="1:13" x14ac:dyDescent="0.3">
      <c r="A648" s="219" t="s">
        <v>420</v>
      </c>
      <c r="B648" s="280" t="s">
        <v>139</v>
      </c>
      <c r="C648" s="280"/>
      <c r="D648" s="280"/>
      <c r="E648" s="280"/>
      <c r="F648" s="280"/>
      <c r="G648" s="280"/>
      <c r="H648" s="280"/>
      <c r="I648" s="280"/>
      <c r="J648" s="281"/>
      <c r="K648" s="38"/>
      <c r="L648" s="32" t="s">
        <v>138</v>
      </c>
      <c r="M648" s="67" t="s">
        <v>69</v>
      </c>
    </row>
    <row r="649" spans="1:13" x14ac:dyDescent="0.3">
      <c r="A649" s="215">
        <f>G635</f>
        <v>115</v>
      </c>
      <c r="B649" s="276"/>
      <c r="C649" s="276"/>
      <c r="D649" s="276"/>
      <c r="E649" s="276"/>
      <c r="F649" s="276"/>
      <c r="G649" s="276"/>
      <c r="H649" s="276"/>
      <c r="I649" s="276"/>
      <c r="J649" s="277"/>
      <c r="K649" s="55"/>
      <c r="L649" s="44"/>
      <c r="M649" s="88"/>
    </row>
    <row r="650" spans="1:13" x14ac:dyDescent="0.3">
      <c r="A650" s="215">
        <f t="shared" ref="A650:A659" si="65">G636</f>
        <v>116</v>
      </c>
      <c r="B650" s="276"/>
      <c r="C650" s="276"/>
      <c r="D650" s="276"/>
      <c r="E650" s="276"/>
      <c r="F650" s="276"/>
      <c r="G650" s="276"/>
      <c r="H650" s="276"/>
      <c r="I650" s="276"/>
      <c r="J650" s="277"/>
      <c r="K650" s="55"/>
      <c r="L650" s="44"/>
      <c r="M650" s="88"/>
    </row>
    <row r="651" spans="1:13" x14ac:dyDescent="0.3">
      <c r="A651" s="215">
        <f t="shared" si="65"/>
        <v>117</v>
      </c>
      <c r="B651" s="276"/>
      <c r="C651" s="276"/>
      <c r="D651" s="276"/>
      <c r="E651" s="276"/>
      <c r="F651" s="276"/>
      <c r="G651" s="276"/>
      <c r="H651" s="276"/>
      <c r="I651" s="276"/>
      <c r="J651" s="277"/>
      <c r="K651" s="55"/>
      <c r="L651" s="44"/>
      <c r="M651" s="88"/>
    </row>
    <row r="652" spans="1:13" x14ac:dyDescent="0.3">
      <c r="A652" s="215">
        <f t="shared" si="65"/>
        <v>118</v>
      </c>
      <c r="B652" s="276"/>
      <c r="C652" s="276"/>
      <c r="D652" s="276"/>
      <c r="E652" s="276"/>
      <c r="F652" s="276"/>
      <c r="G652" s="276"/>
      <c r="H652" s="276"/>
      <c r="I652" s="276"/>
      <c r="J652" s="277"/>
      <c r="K652" s="55"/>
      <c r="L652" s="44"/>
      <c r="M652" s="88"/>
    </row>
    <row r="653" spans="1:13" x14ac:dyDescent="0.3">
      <c r="A653" s="215">
        <f t="shared" si="65"/>
        <v>119</v>
      </c>
      <c r="B653" s="276"/>
      <c r="C653" s="276"/>
      <c r="D653" s="276"/>
      <c r="E653" s="276"/>
      <c r="F653" s="276"/>
      <c r="G653" s="276"/>
      <c r="H653" s="276"/>
      <c r="I653" s="276"/>
      <c r="J653" s="277"/>
      <c r="K653" s="55"/>
      <c r="L653" s="44"/>
      <c r="M653" s="88"/>
    </row>
    <row r="654" spans="1:13" x14ac:dyDescent="0.3">
      <c r="A654" s="215">
        <f t="shared" si="65"/>
        <v>120</v>
      </c>
      <c r="B654" s="276"/>
      <c r="C654" s="276"/>
      <c r="D654" s="276"/>
      <c r="E654" s="276"/>
      <c r="F654" s="276"/>
      <c r="G654" s="276"/>
      <c r="H654" s="276"/>
      <c r="I654" s="276"/>
      <c r="J654" s="277"/>
      <c r="K654" s="55"/>
      <c r="L654" s="44"/>
      <c r="M654" s="88"/>
    </row>
    <row r="655" spans="1:13" x14ac:dyDescent="0.3">
      <c r="A655" s="215">
        <f t="shared" si="65"/>
        <v>121</v>
      </c>
      <c r="B655" s="276"/>
      <c r="C655" s="276"/>
      <c r="D655" s="276"/>
      <c r="E655" s="276"/>
      <c r="F655" s="276"/>
      <c r="G655" s="276"/>
      <c r="H655" s="276"/>
      <c r="I655" s="276"/>
      <c r="J655" s="277"/>
      <c r="K655" s="55"/>
      <c r="L655" s="44"/>
      <c r="M655" s="88"/>
    </row>
    <row r="656" spans="1:13" x14ac:dyDescent="0.3">
      <c r="A656" s="215">
        <f t="shared" si="65"/>
        <v>122</v>
      </c>
      <c r="B656" s="276"/>
      <c r="C656" s="276"/>
      <c r="D656" s="276"/>
      <c r="E656" s="276"/>
      <c r="F656" s="276"/>
      <c r="G656" s="276"/>
      <c r="H656" s="276"/>
      <c r="I656" s="276"/>
      <c r="J656" s="277"/>
      <c r="K656" s="55"/>
      <c r="L656" s="44"/>
      <c r="M656" s="88"/>
    </row>
    <row r="657" spans="1:13" x14ac:dyDescent="0.3">
      <c r="A657" s="215">
        <f t="shared" si="65"/>
        <v>123</v>
      </c>
      <c r="B657" s="276"/>
      <c r="C657" s="276"/>
      <c r="D657" s="276"/>
      <c r="E657" s="276"/>
      <c r="F657" s="276"/>
      <c r="G657" s="276"/>
      <c r="H657" s="276"/>
      <c r="I657" s="276"/>
      <c r="J657" s="277"/>
      <c r="K657" s="55"/>
      <c r="L657" s="44"/>
      <c r="M657" s="88"/>
    </row>
    <row r="658" spans="1:13" x14ac:dyDescent="0.3">
      <c r="A658" s="215">
        <f t="shared" si="65"/>
        <v>124</v>
      </c>
      <c r="B658" s="276"/>
      <c r="C658" s="276"/>
      <c r="D658" s="276"/>
      <c r="E658" s="276"/>
      <c r="F658" s="276"/>
      <c r="G658" s="276"/>
      <c r="H658" s="276"/>
      <c r="I658" s="276"/>
      <c r="J658" s="277"/>
      <c r="K658" s="55"/>
      <c r="L658" s="44"/>
      <c r="M658" s="88"/>
    </row>
    <row r="659" spans="1:13" ht="15" thickBot="1" x14ac:dyDescent="0.35">
      <c r="A659" s="216">
        <f t="shared" si="65"/>
        <v>125</v>
      </c>
      <c r="B659" s="282"/>
      <c r="C659" s="282"/>
      <c r="D659" s="282"/>
      <c r="E659" s="282"/>
      <c r="F659" s="282"/>
      <c r="G659" s="282"/>
      <c r="H659" s="282"/>
      <c r="I659" s="282"/>
      <c r="J659" s="283"/>
      <c r="K659" s="55"/>
      <c r="L659" s="45"/>
      <c r="M659" s="89"/>
    </row>
    <row r="660" spans="1:13" ht="4.95" customHeight="1" thickBot="1" x14ac:dyDescent="0.45">
      <c r="A660" s="36"/>
      <c r="B660" s="163"/>
      <c r="C660" s="36"/>
      <c r="D660" s="163"/>
      <c r="E660" s="163"/>
      <c r="F660" s="4"/>
      <c r="G660" s="161"/>
      <c r="H660" s="218"/>
      <c r="I660" s="176"/>
      <c r="J660" s="177"/>
      <c r="K660" s="4"/>
      <c r="L660" s="176"/>
      <c r="M660" s="177"/>
    </row>
    <row r="661" spans="1:13" ht="25.2" x14ac:dyDescent="0.4">
      <c r="A661" s="287">
        <v>5.2</v>
      </c>
      <c r="B661" s="322" t="s">
        <v>970</v>
      </c>
      <c r="C661" s="293" t="s">
        <v>12</v>
      </c>
      <c r="D661" s="296" t="s">
        <v>272</v>
      </c>
      <c r="E661" s="298">
        <f>I667</f>
        <v>14</v>
      </c>
      <c r="F661" s="213"/>
      <c r="G661" s="73">
        <v>126</v>
      </c>
      <c r="H661" s="54" t="s">
        <v>276</v>
      </c>
      <c r="I661" s="18">
        <v>2</v>
      </c>
      <c r="J661" s="19">
        <f>I661*14%/105</f>
        <v>2.666666666666667E-3</v>
      </c>
      <c r="K661" s="228" t="str">
        <f t="shared" ref="K661:K667" si="66">IF(AND(L661&gt;=0,L661&lt;=I661),"",IF(AND(L661&gt;I661),"*"))</f>
        <v/>
      </c>
      <c r="L661" s="20">
        <v>2</v>
      </c>
      <c r="M661" s="19">
        <f>L661*14%/105</f>
        <v>2.666666666666667E-3</v>
      </c>
    </row>
    <row r="662" spans="1:13" ht="25.2" x14ac:dyDescent="0.3">
      <c r="A662" s="288"/>
      <c r="B662" s="323"/>
      <c r="C662" s="294"/>
      <c r="D662" s="284"/>
      <c r="E662" s="299"/>
      <c r="F662" s="310"/>
      <c r="G662" s="74">
        <v>127</v>
      </c>
      <c r="H662" s="52" t="s">
        <v>1026</v>
      </c>
      <c r="I662" s="13">
        <v>2</v>
      </c>
      <c r="J662" s="21">
        <f>I662*14%/105</f>
        <v>2.666666666666667E-3</v>
      </c>
      <c r="K662" s="228" t="str">
        <f t="shared" si="66"/>
        <v/>
      </c>
      <c r="L662" s="14">
        <v>2</v>
      </c>
      <c r="M662" s="21">
        <f>L662*14%/105</f>
        <v>2.666666666666667E-3</v>
      </c>
    </row>
    <row r="663" spans="1:13" x14ac:dyDescent="0.3">
      <c r="A663" s="288"/>
      <c r="B663" s="323"/>
      <c r="C663" s="294"/>
      <c r="D663" s="284"/>
      <c r="E663" s="299"/>
      <c r="F663" s="310"/>
      <c r="G663" s="74">
        <v>128</v>
      </c>
      <c r="H663" s="52" t="s">
        <v>275</v>
      </c>
      <c r="I663" s="13">
        <v>2</v>
      </c>
      <c r="J663" s="21">
        <f t="shared" ref="J663:J666" si="67">I663*14%/105</f>
        <v>2.666666666666667E-3</v>
      </c>
      <c r="K663" s="228" t="str">
        <f t="shared" si="66"/>
        <v/>
      </c>
      <c r="L663" s="14">
        <v>2</v>
      </c>
      <c r="M663" s="21">
        <f t="shared" ref="M663:M666" si="68">L663*14%/105</f>
        <v>2.666666666666667E-3</v>
      </c>
    </row>
    <row r="664" spans="1:13" ht="37.799999999999997" x14ac:dyDescent="0.4">
      <c r="A664" s="288"/>
      <c r="B664" s="323"/>
      <c r="C664" s="217" t="s">
        <v>96</v>
      </c>
      <c r="D664" s="214" t="s">
        <v>274</v>
      </c>
      <c r="E664" s="299"/>
      <c r="F664" s="213"/>
      <c r="G664" s="74">
        <v>129</v>
      </c>
      <c r="H664" s="52" t="s">
        <v>889</v>
      </c>
      <c r="I664" s="13">
        <v>2</v>
      </c>
      <c r="J664" s="21">
        <f t="shared" si="67"/>
        <v>2.666666666666667E-3</v>
      </c>
      <c r="K664" s="228" t="str">
        <f t="shared" si="66"/>
        <v/>
      </c>
      <c r="L664" s="14">
        <v>2</v>
      </c>
      <c r="M664" s="21">
        <f t="shared" si="68"/>
        <v>2.666666666666667E-3</v>
      </c>
    </row>
    <row r="665" spans="1:13" ht="37.799999999999997" x14ac:dyDescent="0.3">
      <c r="A665" s="288"/>
      <c r="B665" s="323"/>
      <c r="C665" s="294" t="s">
        <v>97</v>
      </c>
      <c r="D665" s="284" t="s">
        <v>273</v>
      </c>
      <c r="E665" s="299"/>
      <c r="F665" s="310"/>
      <c r="G665" s="74">
        <v>130</v>
      </c>
      <c r="H665" s="52" t="s">
        <v>962</v>
      </c>
      <c r="I665" s="13">
        <v>4</v>
      </c>
      <c r="J665" s="21">
        <f t="shared" si="67"/>
        <v>5.333333333333334E-3</v>
      </c>
      <c r="K665" s="228" t="str">
        <f t="shared" si="66"/>
        <v/>
      </c>
      <c r="L665" s="14">
        <v>4</v>
      </c>
      <c r="M665" s="21">
        <f t="shared" si="68"/>
        <v>5.333333333333334E-3</v>
      </c>
    </row>
    <row r="666" spans="1:13" x14ac:dyDescent="0.3">
      <c r="A666" s="288"/>
      <c r="B666" s="323"/>
      <c r="C666" s="294"/>
      <c r="D666" s="284"/>
      <c r="E666" s="299"/>
      <c r="F666" s="310"/>
      <c r="G666" s="74">
        <v>131</v>
      </c>
      <c r="H666" s="52" t="s">
        <v>277</v>
      </c>
      <c r="I666" s="13">
        <v>2</v>
      </c>
      <c r="J666" s="21">
        <f t="shared" si="67"/>
        <v>2.666666666666667E-3</v>
      </c>
      <c r="K666" s="228" t="str">
        <f t="shared" si="66"/>
        <v/>
      </c>
      <c r="L666" s="14">
        <v>2</v>
      </c>
      <c r="M666" s="21">
        <f t="shared" si="68"/>
        <v>2.666666666666667E-3</v>
      </c>
    </row>
    <row r="667" spans="1:13" ht="16.2" thickBot="1" x14ac:dyDescent="0.45">
      <c r="A667" s="289"/>
      <c r="B667" s="324"/>
      <c r="C667" s="295"/>
      <c r="D667" s="297"/>
      <c r="E667" s="300"/>
      <c r="F667" s="6"/>
      <c r="G667" s="278" t="s">
        <v>140</v>
      </c>
      <c r="H667" s="279"/>
      <c r="I667" s="15">
        <f>SUM(I661:I666)</f>
        <v>14</v>
      </c>
      <c r="J667" s="16">
        <f>SUM(J661:J666)</f>
        <v>1.8666666666666668E-2</v>
      </c>
      <c r="K667" s="228" t="str">
        <f t="shared" si="66"/>
        <v/>
      </c>
      <c r="L667" s="17">
        <f>SUM(L661:L666)</f>
        <v>14</v>
      </c>
      <c r="M667" s="16">
        <f>SUM(M661:M666)</f>
        <v>1.8666666666666668E-2</v>
      </c>
    </row>
    <row r="668" spans="1:13" ht="4.95" customHeight="1" x14ac:dyDescent="0.4">
      <c r="A668" s="34"/>
      <c r="B668" s="163"/>
      <c r="C668" s="34"/>
      <c r="D668" s="218"/>
      <c r="E668" s="218"/>
      <c r="F668" s="5"/>
      <c r="G668" s="172"/>
      <c r="H668" s="172"/>
      <c r="I668" s="165"/>
      <c r="J668" s="166"/>
      <c r="K668" s="5"/>
      <c r="L668" s="169"/>
      <c r="M668" s="180"/>
    </row>
    <row r="669" spans="1:13" x14ac:dyDescent="0.3">
      <c r="A669" s="198" t="s">
        <v>420</v>
      </c>
      <c r="B669" s="328" t="s">
        <v>139</v>
      </c>
      <c r="C669" s="328"/>
      <c r="D669" s="328"/>
      <c r="E669" s="328"/>
      <c r="F669" s="328"/>
      <c r="G669" s="328"/>
      <c r="H669" s="328"/>
      <c r="I669" s="328"/>
      <c r="J669" s="328"/>
      <c r="K669" s="38"/>
      <c r="L669" s="197" t="s">
        <v>138</v>
      </c>
      <c r="M669" s="197" t="s">
        <v>69</v>
      </c>
    </row>
    <row r="670" spans="1:13" x14ac:dyDescent="0.3">
      <c r="A670" s="214">
        <f t="shared" ref="A670:A675" si="69">G661</f>
        <v>126</v>
      </c>
      <c r="B670" s="276"/>
      <c r="C670" s="276"/>
      <c r="D670" s="276"/>
      <c r="E670" s="276"/>
      <c r="F670" s="276"/>
      <c r="G670" s="276"/>
      <c r="H670" s="276"/>
      <c r="I670" s="276"/>
      <c r="J670" s="276"/>
      <c r="K670" s="55"/>
      <c r="L670" s="133"/>
      <c r="M670" s="133"/>
    </row>
    <row r="671" spans="1:13" x14ac:dyDescent="0.3">
      <c r="A671" s="214">
        <f t="shared" si="69"/>
        <v>127</v>
      </c>
      <c r="B671" s="276"/>
      <c r="C671" s="276"/>
      <c r="D671" s="276"/>
      <c r="E671" s="276"/>
      <c r="F671" s="276"/>
      <c r="G671" s="276"/>
      <c r="H671" s="276"/>
      <c r="I671" s="276"/>
      <c r="J671" s="276"/>
      <c r="K671" s="55"/>
      <c r="L671" s="133"/>
      <c r="M671" s="133"/>
    </row>
    <row r="672" spans="1:13" ht="15.6" x14ac:dyDescent="0.4">
      <c r="A672" s="214">
        <f t="shared" si="69"/>
        <v>128</v>
      </c>
      <c r="B672" s="276"/>
      <c r="C672" s="276"/>
      <c r="D672" s="276"/>
      <c r="E672" s="276"/>
      <c r="F672" s="276"/>
      <c r="G672" s="276"/>
      <c r="H672" s="276"/>
      <c r="I672" s="276"/>
      <c r="J672" s="276"/>
      <c r="K672" s="5"/>
      <c r="L672" s="66"/>
      <c r="M672" s="75"/>
    </row>
    <row r="673" spans="1:13" ht="15.6" x14ac:dyDescent="0.4">
      <c r="A673" s="214">
        <f t="shared" si="69"/>
        <v>129</v>
      </c>
      <c r="B673" s="276"/>
      <c r="C673" s="276"/>
      <c r="D673" s="276"/>
      <c r="E673" s="276"/>
      <c r="F673" s="276"/>
      <c r="G673" s="276"/>
      <c r="H673" s="276"/>
      <c r="I673" s="276"/>
      <c r="J673" s="276"/>
      <c r="K673" s="5"/>
      <c r="L673" s="66"/>
      <c r="M673" s="75"/>
    </row>
    <row r="674" spans="1:13" ht="15.6" x14ac:dyDescent="0.4">
      <c r="A674" s="214">
        <f t="shared" si="69"/>
        <v>130</v>
      </c>
      <c r="B674" s="276"/>
      <c r="C674" s="276"/>
      <c r="D674" s="276"/>
      <c r="E674" s="276"/>
      <c r="F674" s="276"/>
      <c r="G674" s="276"/>
      <c r="H674" s="276"/>
      <c r="I674" s="276"/>
      <c r="J674" s="276"/>
      <c r="K674" s="5"/>
      <c r="L674" s="66"/>
      <c r="M674" s="75"/>
    </row>
    <row r="675" spans="1:13" ht="15.6" x14ac:dyDescent="0.4">
      <c r="A675" s="214">
        <f t="shared" si="69"/>
        <v>131</v>
      </c>
      <c r="B675" s="276"/>
      <c r="C675" s="276"/>
      <c r="D675" s="276"/>
      <c r="E675" s="276"/>
      <c r="F675" s="276"/>
      <c r="G675" s="276"/>
      <c r="H675" s="276"/>
      <c r="I675" s="276"/>
      <c r="J675" s="276"/>
      <c r="K675" s="5"/>
      <c r="L675" s="66"/>
      <c r="M675" s="75"/>
    </row>
    <row r="676" spans="1:13" ht="4.95" customHeight="1" thickBot="1" x14ac:dyDescent="0.45">
      <c r="A676" s="5"/>
      <c r="B676" s="5"/>
      <c r="C676" s="5"/>
      <c r="D676" s="5"/>
      <c r="E676" s="5"/>
      <c r="F676" s="5"/>
      <c r="G676" s="5"/>
      <c r="H676" s="5"/>
      <c r="I676" s="5"/>
      <c r="J676" s="5"/>
      <c r="K676" s="5"/>
      <c r="L676" s="5"/>
      <c r="M676" s="5"/>
    </row>
    <row r="677" spans="1:13" ht="25.2" x14ac:dyDescent="0.3">
      <c r="A677" s="287">
        <v>5.3</v>
      </c>
      <c r="B677" s="322" t="s">
        <v>612</v>
      </c>
      <c r="C677" s="293" t="s">
        <v>13</v>
      </c>
      <c r="D677" s="296" t="s">
        <v>648</v>
      </c>
      <c r="E677" s="325">
        <f>I684</f>
        <v>14</v>
      </c>
      <c r="F677" s="310"/>
      <c r="G677" s="221">
        <v>132</v>
      </c>
      <c r="H677" s="54" t="s">
        <v>890</v>
      </c>
      <c r="I677" s="18">
        <v>1</v>
      </c>
      <c r="J677" s="19">
        <f>I677*14%/105</f>
        <v>1.3333333333333335E-3</v>
      </c>
      <c r="K677" s="228" t="str">
        <f t="shared" ref="K677:K684" si="70">IF(AND(L677&gt;=0,L677&lt;=I677),"",IF(AND(L677&gt;I677),"*"))</f>
        <v/>
      </c>
      <c r="L677" s="20">
        <v>1</v>
      </c>
      <c r="M677" s="19">
        <f>L677*14%/105</f>
        <v>1.3333333333333335E-3</v>
      </c>
    </row>
    <row r="678" spans="1:13" ht="25.2" x14ac:dyDescent="0.3">
      <c r="A678" s="288"/>
      <c r="B678" s="323"/>
      <c r="C678" s="294"/>
      <c r="D678" s="284"/>
      <c r="E678" s="306"/>
      <c r="F678" s="310"/>
      <c r="G678" s="222">
        <v>133</v>
      </c>
      <c r="H678" s="52" t="s">
        <v>891</v>
      </c>
      <c r="I678" s="13">
        <v>5</v>
      </c>
      <c r="J678" s="21">
        <f>I678*14%/105</f>
        <v>6.6666666666666671E-3</v>
      </c>
      <c r="K678" s="228" t="str">
        <f t="shared" si="70"/>
        <v/>
      </c>
      <c r="L678" s="14">
        <v>5</v>
      </c>
      <c r="M678" s="21">
        <f>L678*14%/105</f>
        <v>6.6666666666666671E-3</v>
      </c>
    </row>
    <row r="679" spans="1:13" ht="50.4" x14ac:dyDescent="0.3">
      <c r="A679" s="288"/>
      <c r="B679" s="323"/>
      <c r="C679" s="294"/>
      <c r="D679" s="284"/>
      <c r="E679" s="306"/>
      <c r="F679" s="310"/>
      <c r="G679" s="222">
        <v>134</v>
      </c>
      <c r="H679" s="52" t="s">
        <v>649</v>
      </c>
      <c r="I679" s="13">
        <v>1</v>
      </c>
      <c r="J679" s="21">
        <f t="shared" ref="J679:J683" si="71">I679*14%/105</f>
        <v>1.3333333333333335E-3</v>
      </c>
      <c r="K679" s="228" t="str">
        <f t="shared" si="70"/>
        <v/>
      </c>
      <c r="L679" s="14">
        <v>1</v>
      </c>
      <c r="M679" s="21">
        <f t="shared" ref="M679:M683" si="72">L679*14%/105</f>
        <v>1.3333333333333335E-3</v>
      </c>
    </row>
    <row r="680" spans="1:13" x14ac:dyDescent="0.3">
      <c r="A680" s="288"/>
      <c r="B680" s="323"/>
      <c r="C680" s="294"/>
      <c r="D680" s="284"/>
      <c r="E680" s="306"/>
      <c r="F680" s="310"/>
      <c r="G680" s="222">
        <v>135</v>
      </c>
      <c r="H680" s="52" t="s">
        <v>278</v>
      </c>
      <c r="I680" s="13">
        <v>1</v>
      </c>
      <c r="J680" s="21">
        <f t="shared" si="71"/>
        <v>1.3333333333333335E-3</v>
      </c>
      <c r="K680" s="228" t="str">
        <f t="shared" si="70"/>
        <v/>
      </c>
      <c r="L680" s="14">
        <v>1</v>
      </c>
      <c r="M680" s="21">
        <f t="shared" si="72"/>
        <v>1.3333333333333335E-3</v>
      </c>
    </row>
    <row r="681" spans="1:13" ht="25.2" x14ac:dyDescent="0.3">
      <c r="A681" s="288"/>
      <c r="B681" s="323"/>
      <c r="C681" s="294"/>
      <c r="D681" s="284"/>
      <c r="E681" s="306"/>
      <c r="F681" s="310"/>
      <c r="G681" s="222">
        <v>136</v>
      </c>
      <c r="H681" s="52" t="s">
        <v>892</v>
      </c>
      <c r="I681" s="13">
        <v>1</v>
      </c>
      <c r="J681" s="21">
        <f t="shared" si="71"/>
        <v>1.3333333333333335E-3</v>
      </c>
      <c r="K681" s="228" t="str">
        <f t="shared" si="70"/>
        <v/>
      </c>
      <c r="L681" s="14">
        <v>1</v>
      </c>
      <c r="M681" s="21">
        <f t="shared" si="72"/>
        <v>1.3333333333333335E-3</v>
      </c>
    </row>
    <row r="682" spans="1:13" x14ac:dyDescent="0.3">
      <c r="A682" s="288"/>
      <c r="B682" s="323"/>
      <c r="C682" s="294"/>
      <c r="D682" s="284"/>
      <c r="E682" s="306"/>
      <c r="F682" s="310"/>
      <c r="G682" s="222">
        <v>137</v>
      </c>
      <c r="H682" s="52" t="s">
        <v>279</v>
      </c>
      <c r="I682" s="13">
        <v>4</v>
      </c>
      <c r="J682" s="21">
        <f t="shared" si="71"/>
        <v>5.333333333333334E-3</v>
      </c>
      <c r="K682" s="228" t="str">
        <f t="shared" si="70"/>
        <v/>
      </c>
      <c r="L682" s="14">
        <v>4</v>
      </c>
      <c r="M682" s="21">
        <f t="shared" si="72"/>
        <v>5.333333333333334E-3</v>
      </c>
    </row>
    <row r="683" spans="1:13" ht="15.6" x14ac:dyDescent="0.4">
      <c r="A683" s="288"/>
      <c r="B683" s="323"/>
      <c r="C683" s="294"/>
      <c r="D683" s="284"/>
      <c r="E683" s="306"/>
      <c r="F683" s="213"/>
      <c r="G683" s="222">
        <v>138</v>
      </c>
      <c r="H683" s="52" t="s">
        <v>650</v>
      </c>
      <c r="I683" s="13">
        <v>1</v>
      </c>
      <c r="J683" s="21">
        <f t="shared" si="71"/>
        <v>1.3333333333333335E-3</v>
      </c>
      <c r="K683" s="228" t="str">
        <f t="shared" si="70"/>
        <v/>
      </c>
      <c r="L683" s="14">
        <v>1</v>
      </c>
      <c r="M683" s="21">
        <f t="shared" si="72"/>
        <v>1.3333333333333335E-3</v>
      </c>
    </row>
    <row r="684" spans="1:13" ht="16.2" thickBot="1" x14ac:dyDescent="0.45">
      <c r="A684" s="289"/>
      <c r="B684" s="324"/>
      <c r="C684" s="295"/>
      <c r="D684" s="297"/>
      <c r="E684" s="326"/>
      <c r="F684" s="6"/>
      <c r="G684" s="278" t="s">
        <v>140</v>
      </c>
      <c r="H684" s="279"/>
      <c r="I684" s="15">
        <f>SUM(I677:I683)</f>
        <v>14</v>
      </c>
      <c r="J684" s="16">
        <f>SUM(J677:J683)</f>
        <v>1.8666666666666668E-2</v>
      </c>
      <c r="K684" s="228" t="str">
        <f t="shared" si="70"/>
        <v/>
      </c>
      <c r="L684" s="17">
        <f>SUM(L677:L683)</f>
        <v>14</v>
      </c>
      <c r="M684" s="16">
        <f>SUM(M677:M683)</f>
        <v>1.8666666666666668E-2</v>
      </c>
    </row>
    <row r="685" spans="1:13" ht="4.95" customHeight="1" thickBot="1" x14ac:dyDescent="0.45">
      <c r="A685" s="34"/>
      <c r="B685" s="163"/>
      <c r="C685" s="34"/>
      <c r="D685" s="218"/>
      <c r="E685" s="218"/>
      <c r="F685" s="5"/>
      <c r="G685" s="172"/>
      <c r="H685" s="172"/>
      <c r="I685" s="165"/>
      <c r="J685" s="174"/>
      <c r="K685" s="116"/>
      <c r="L685" s="165"/>
      <c r="M685" s="174"/>
    </row>
    <row r="686" spans="1:13" x14ac:dyDescent="0.3">
      <c r="A686" s="219" t="s">
        <v>420</v>
      </c>
      <c r="B686" s="280" t="s">
        <v>139</v>
      </c>
      <c r="C686" s="280"/>
      <c r="D686" s="280"/>
      <c r="E686" s="280"/>
      <c r="F686" s="280"/>
      <c r="G686" s="280"/>
      <c r="H686" s="280"/>
      <c r="I686" s="280"/>
      <c r="J686" s="281"/>
      <c r="K686" s="38"/>
      <c r="L686" s="32" t="s">
        <v>138</v>
      </c>
      <c r="M686" s="67" t="s">
        <v>69</v>
      </c>
    </row>
    <row r="687" spans="1:13" x14ac:dyDescent="0.3">
      <c r="A687" s="215">
        <f>G677</f>
        <v>132</v>
      </c>
      <c r="B687" s="276"/>
      <c r="C687" s="276"/>
      <c r="D687" s="276"/>
      <c r="E687" s="276"/>
      <c r="F687" s="276"/>
      <c r="G687" s="276"/>
      <c r="H687" s="276"/>
      <c r="I687" s="276"/>
      <c r="J687" s="277"/>
      <c r="K687" s="55"/>
      <c r="L687" s="44"/>
      <c r="M687" s="88"/>
    </row>
    <row r="688" spans="1:13" x14ac:dyDescent="0.3">
      <c r="A688" s="215">
        <f t="shared" ref="A688:A693" si="73">G678</f>
        <v>133</v>
      </c>
      <c r="B688" s="276"/>
      <c r="C688" s="276"/>
      <c r="D688" s="276"/>
      <c r="E688" s="276"/>
      <c r="F688" s="276"/>
      <c r="G688" s="276"/>
      <c r="H688" s="276"/>
      <c r="I688" s="276"/>
      <c r="J688" s="277"/>
      <c r="K688" s="55"/>
      <c r="L688" s="44"/>
      <c r="M688" s="88"/>
    </row>
    <row r="689" spans="1:13" x14ac:dyDescent="0.3">
      <c r="A689" s="215">
        <f t="shared" si="73"/>
        <v>134</v>
      </c>
      <c r="B689" s="276"/>
      <c r="C689" s="276"/>
      <c r="D689" s="276"/>
      <c r="E689" s="276"/>
      <c r="F689" s="276"/>
      <c r="G689" s="276"/>
      <c r="H689" s="276"/>
      <c r="I689" s="276"/>
      <c r="J689" s="277"/>
      <c r="K689" s="55"/>
      <c r="L689" s="44"/>
      <c r="M689" s="88"/>
    </row>
    <row r="690" spans="1:13" x14ac:dyDescent="0.3">
      <c r="A690" s="215">
        <f t="shared" si="73"/>
        <v>135</v>
      </c>
      <c r="B690" s="276"/>
      <c r="C690" s="276"/>
      <c r="D690" s="276"/>
      <c r="E690" s="276"/>
      <c r="F690" s="276"/>
      <c r="G690" s="276"/>
      <c r="H690" s="276"/>
      <c r="I690" s="276"/>
      <c r="J690" s="277"/>
      <c r="K690" s="34"/>
      <c r="L690" s="14"/>
      <c r="M690" s="76"/>
    </row>
    <row r="691" spans="1:13" x14ac:dyDescent="0.3">
      <c r="A691" s="215">
        <f t="shared" si="73"/>
        <v>136</v>
      </c>
      <c r="B691" s="276"/>
      <c r="C691" s="276"/>
      <c r="D691" s="276"/>
      <c r="E691" s="276"/>
      <c r="F691" s="276"/>
      <c r="G691" s="276"/>
      <c r="H691" s="276"/>
      <c r="I691" s="276"/>
      <c r="J691" s="277"/>
      <c r="K691" s="34"/>
      <c r="L691" s="14"/>
      <c r="M691" s="76"/>
    </row>
    <row r="692" spans="1:13" x14ac:dyDescent="0.3">
      <c r="A692" s="215">
        <f t="shared" si="73"/>
        <v>137</v>
      </c>
      <c r="B692" s="276"/>
      <c r="C692" s="276"/>
      <c r="D692" s="276"/>
      <c r="E692" s="276"/>
      <c r="F692" s="276"/>
      <c r="G692" s="276"/>
      <c r="H692" s="276"/>
      <c r="I692" s="276"/>
      <c r="J692" s="277"/>
      <c r="K692" s="34"/>
      <c r="L692" s="14"/>
      <c r="M692" s="76"/>
    </row>
    <row r="693" spans="1:13" ht="15" thickBot="1" x14ac:dyDescent="0.35">
      <c r="A693" s="216">
        <f t="shared" si="73"/>
        <v>138</v>
      </c>
      <c r="B693" s="282"/>
      <c r="C693" s="282"/>
      <c r="D693" s="282"/>
      <c r="E693" s="282"/>
      <c r="F693" s="282"/>
      <c r="G693" s="282"/>
      <c r="H693" s="282"/>
      <c r="I693" s="282"/>
      <c r="J693" s="283"/>
      <c r="K693" s="34"/>
      <c r="L693" s="51"/>
      <c r="M693" s="77"/>
    </row>
    <row r="694" spans="1:13" ht="4.95" customHeight="1" thickBot="1" x14ac:dyDescent="0.45">
      <c r="A694" s="33"/>
      <c r="B694" s="163"/>
      <c r="C694" s="34"/>
      <c r="D694" s="218"/>
      <c r="E694" s="218"/>
      <c r="F694" s="5"/>
      <c r="G694" s="172"/>
      <c r="H694" s="172"/>
      <c r="I694" s="165"/>
      <c r="J694" s="174"/>
      <c r="K694" s="116"/>
      <c r="L694" s="165"/>
      <c r="M694" s="174"/>
    </row>
    <row r="695" spans="1:13" ht="50.4" x14ac:dyDescent="0.4">
      <c r="A695" s="287">
        <v>5.4</v>
      </c>
      <c r="B695" s="322" t="s">
        <v>651</v>
      </c>
      <c r="C695" s="225" t="s">
        <v>14</v>
      </c>
      <c r="D695" s="220" t="s">
        <v>652</v>
      </c>
      <c r="E695" s="298">
        <f>I698</f>
        <v>7</v>
      </c>
      <c r="F695" s="213"/>
      <c r="G695" s="221">
        <v>139</v>
      </c>
      <c r="H695" s="54" t="s">
        <v>639</v>
      </c>
      <c r="I695" s="18">
        <v>4</v>
      </c>
      <c r="J695" s="19">
        <f>I695*14%/105</f>
        <v>5.333333333333334E-3</v>
      </c>
      <c r="K695" s="228" t="str">
        <f t="shared" ref="K695:K698" si="74">IF(AND(L695&gt;=0,L695&lt;=I695),"",IF(AND(L695&gt;I695),"*"))</f>
        <v/>
      </c>
      <c r="L695" s="20">
        <v>4</v>
      </c>
      <c r="M695" s="19">
        <f>L695*14%/105</f>
        <v>5.333333333333334E-3</v>
      </c>
    </row>
    <row r="696" spans="1:13" ht="25.2" x14ac:dyDescent="0.4">
      <c r="A696" s="288"/>
      <c r="B696" s="323"/>
      <c r="C696" s="294" t="s">
        <v>98</v>
      </c>
      <c r="D696" s="284" t="s">
        <v>280</v>
      </c>
      <c r="E696" s="299"/>
      <c r="F696" s="213"/>
      <c r="G696" s="222">
        <v>140</v>
      </c>
      <c r="H696" s="52" t="s">
        <v>640</v>
      </c>
      <c r="I696" s="13">
        <v>2</v>
      </c>
      <c r="J696" s="21">
        <f>I696*14%/105</f>
        <v>2.666666666666667E-3</v>
      </c>
      <c r="K696" s="228" t="str">
        <f t="shared" si="74"/>
        <v/>
      </c>
      <c r="L696" s="14">
        <v>2</v>
      </c>
      <c r="M696" s="21">
        <f>L696*14%/105</f>
        <v>2.666666666666667E-3</v>
      </c>
    </row>
    <row r="697" spans="1:13" ht="25.2" x14ac:dyDescent="0.4">
      <c r="A697" s="288"/>
      <c r="B697" s="323"/>
      <c r="C697" s="294"/>
      <c r="D697" s="284"/>
      <c r="E697" s="299"/>
      <c r="F697" s="29"/>
      <c r="G697" s="222">
        <v>141</v>
      </c>
      <c r="H697" s="52" t="s">
        <v>893</v>
      </c>
      <c r="I697" s="13">
        <v>1</v>
      </c>
      <c r="J697" s="21">
        <f>I697*14%/105</f>
        <v>1.3333333333333335E-3</v>
      </c>
      <c r="K697" s="228" t="str">
        <f t="shared" si="74"/>
        <v/>
      </c>
      <c r="L697" s="14">
        <v>1</v>
      </c>
      <c r="M697" s="21">
        <f>L697*14%/105</f>
        <v>1.3333333333333335E-3</v>
      </c>
    </row>
    <row r="698" spans="1:13" ht="16.2" thickBot="1" x14ac:dyDescent="0.45">
      <c r="A698" s="289"/>
      <c r="B698" s="324"/>
      <c r="C698" s="295"/>
      <c r="D698" s="297"/>
      <c r="E698" s="300"/>
      <c r="F698" s="6"/>
      <c r="G698" s="278" t="s">
        <v>140</v>
      </c>
      <c r="H698" s="279"/>
      <c r="I698" s="15">
        <f>SUM(I695:I697)</f>
        <v>7</v>
      </c>
      <c r="J698" s="16">
        <f>SUM(J695:J697)</f>
        <v>9.3333333333333341E-3</v>
      </c>
      <c r="K698" s="228" t="str">
        <f t="shared" si="74"/>
        <v/>
      </c>
      <c r="L698" s="17">
        <f>SUM(L695:L697)</f>
        <v>7</v>
      </c>
      <c r="M698" s="16">
        <f>SUM(M695:M697)</f>
        <v>9.3333333333333341E-3</v>
      </c>
    </row>
    <row r="699" spans="1:13" ht="4.95" customHeight="1" thickBot="1" x14ac:dyDescent="0.45">
      <c r="A699" s="34"/>
      <c r="B699" s="163"/>
      <c r="C699" s="34"/>
      <c r="D699" s="218"/>
      <c r="E699" s="218"/>
      <c r="F699" s="5"/>
      <c r="G699" s="172"/>
      <c r="H699" s="172"/>
      <c r="I699" s="165"/>
      <c r="J699" s="174"/>
      <c r="K699" s="116"/>
      <c r="L699" s="165"/>
      <c r="M699" s="174"/>
    </row>
    <row r="700" spans="1:13" x14ac:dyDescent="0.3">
      <c r="A700" s="219" t="s">
        <v>420</v>
      </c>
      <c r="B700" s="280" t="s">
        <v>139</v>
      </c>
      <c r="C700" s="280"/>
      <c r="D700" s="280"/>
      <c r="E700" s="280"/>
      <c r="F700" s="280"/>
      <c r="G700" s="280"/>
      <c r="H700" s="280"/>
      <c r="I700" s="280"/>
      <c r="J700" s="281"/>
      <c r="K700" s="38"/>
      <c r="L700" s="32" t="s">
        <v>138</v>
      </c>
      <c r="M700" s="67" t="s">
        <v>69</v>
      </c>
    </row>
    <row r="701" spans="1:13" x14ac:dyDescent="0.3">
      <c r="A701" s="215">
        <f>G695</f>
        <v>139</v>
      </c>
      <c r="B701" s="276"/>
      <c r="C701" s="276"/>
      <c r="D701" s="276"/>
      <c r="E701" s="276"/>
      <c r="F701" s="276"/>
      <c r="G701" s="276"/>
      <c r="H701" s="276"/>
      <c r="I701" s="276"/>
      <c r="J701" s="277"/>
      <c r="K701" s="55"/>
      <c r="L701" s="44"/>
      <c r="M701" s="88"/>
    </row>
    <row r="702" spans="1:13" x14ac:dyDescent="0.3">
      <c r="A702" s="215">
        <f t="shared" ref="A702:A703" si="75">G696</f>
        <v>140</v>
      </c>
      <c r="B702" s="276"/>
      <c r="C702" s="276"/>
      <c r="D702" s="276"/>
      <c r="E702" s="276"/>
      <c r="F702" s="276"/>
      <c r="G702" s="276"/>
      <c r="H702" s="276"/>
      <c r="I702" s="276"/>
      <c r="J702" s="277"/>
      <c r="K702" s="55"/>
      <c r="L702" s="44"/>
      <c r="M702" s="88"/>
    </row>
    <row r="703" spans="1:13" ht="15" thickBot="1" x14ac:dyDescent="0.35">
      <c r="A703" s="216">
        <f t="shared" si="75"/>
        <v>141</v>
      </c>
      <c r="B703" s="282"/>
      <c r="C703" s="282"/>
      <c r="D703" s="282"/>
      <c r="E703" s="282"/>
      <c r="F703" s="282"/>
      <c r="G703" s="282"/>
      <c r="H703" s="282"/>
      <c r="I703" s="282"/>
      <c r="J703" s="283"/>
      <c r="K703" s="55"/>
      <c r="L703" s="45"/>
      <c r="M703" s="89"/>
    </row>
    <row r="704" spans="1:13" ht="4.95" customHeight="1" thickBot="1" x14ac:dyDescent="0.45">
      <c r="A704" s="5"/>
      <c r="B704" s="5"/>
      <c r="C704" s="5"/>
      <c r="D704" s="5"/>
      <c r="E704" s="5"/>
      <c r="F704" s="5"/>
      <c r="G704" s="5"/>
      <c r="H704" s="5"/>
      <c r="I704" s="5"/>
      <c r="J704" s="5"/>
      <c r="K704" s="5"/>
      <c r="L704" s="5"/>
      <c r="M704" s="5"/>
    </row>
    <row r="705" spans="1:13" x14ac:dyDescent="0.3">
      <c r="A705" s="287">
        <v>5.6</v>
      </c>
      <c r="B705" s="322" t="s">
        <v>653</v>
      </c>
      <c r="C705" s="293" t="s">
        <v>15</v>
      </c>
      <c r="D705" s="296" t="s">
        <v>656</v>
      </c>
      <c r="E705" s="298">
        <f>I713</f>
        <v>18</v>
      </c>
      <c r="F705" s="310"/>
      <c r="G705" s="221">
        <v>142</v>
      </c>
      <c r="H705" s="54" t="s">
        <v>655</v>
      </c>
      <c r="I705" s="18">
        <v>2</v>
      </c>
      <c r="J705" s="19">
        <f>I705*14%/105</f>
        <v>2.666666666666667E-3</v>
      </c>
      <c r="K705" s="228" t="str">
        <f t="shared" ref="K705:K713" si="76">IF(AND(L705&gt;=0,L705&lt;=I705),"",IF(AND(L705&gt;I705),"*"))</f>
        <v/>
      </c>
      <c r="L705" s="20">
        <v>2</v>
      </c>
      <c r="M705" s="19">
        <f>L705*14%/105</f>
        <v>2.666666666666667E-3</v>
      </c>
    </row>
    <row r="706" spans="1:13" x14ac:dyDescent="0.3">
      <c r="A706" s="288"/>
      <c r="B706" s="323"/>
      <c r="C706" s="294"/>
      <c r="D706" s="284"/>
      <c r="E706" s="299"/>
      <c r="F706" s="310"/>
      <c r="G706" s="222">
        <v>143</v>
      </c>
      <c r="H706" s="52" t="s">
        <v>894</v>
      </c>
      <c r="I706" s="13">
        <v>2</v>
      </c>
      <c r="J706" s="21">
        <f>I706*14%/105</f>
        <v>2.666666666666667E-3</v>
      </c>
      <c r="K706" s="228" t="str">
        <f t="shared" si="76"/>
        <v/>
      </c>
      <c r="L706" s="14">
        <v>2</v>
      </c>
      <c r="M706" s="21">
        <f>L706*14%/105</f>
        <v>2.666666666666667E-3</v>
      </c>
    </row>
    <row r="707" spans="1:13" x14ac:dyDescent="0.3">
      <c r="A707" s="288"/>
      <c r="B707" s="323"/>
      <c r="C707" s="294"/>
      <c r="D707" s="284"/>
      <c r="E707" s="299"/>
      <c r="F707" s="310"/>
      <c r="G707" s="222">
        <v>144</v>
      </c>
      <c r="H707" s="52" t="s">
        <v>895</v>
      </c>
      <c r="I707" s="13">
        <v>3</v>
      </c>
      <c r="J707" s="21">
        <f t="shared" ref="J707:J712" si="77">I707*14%/105</f>
        <v>4.0000000000000001E-3</v>
      </c>
      <c r="K707" s="228" t="str">
        <f t="shared" si="76"/>
        <v/>
      </c>
      <c r="L707" s="14">
        <v>3</v>
      </c>
      <c r="M707" s="21">
        <f t="shared" ref="M707:M712" si="78">L707*14%/105</f>
        <v>4.0000000000000001E-3</v>
      </c>
    </row>
    <row r="708" spans="1:13" x14ac:dyDescent="0.3">
      <c r="A708" s="288"/>
      <c r="B708" s="323"/>
      <c r="C708" s="294"/>
      <c r="D708" s="284"/>
      <c r="E708" s="299"/>
      <c r="F708" s="310"/>
      <c r="G708" s="222">
        <v>145</v>
      </c>
      <c r="H708" s="52" t="s">
        <v>961</v>
      </c>
      <c r="I708" s="13">
        <v>2</v>
      </c>
      <c r="J708" s="21">
        <f t="shared" si="77"/>
        <v>2.666666666666667E-3</v>
      </c>
      <c r="K708" s="228" t="str">
        <f t="shared" si="76"/>
        <v/>
      </c>
      <c r="L708" s="14">
        <v>2</v>
      </c>
      <c r="M708" s="21">
        <f t="shared" si="78"/>
        <v>2.666666666666667E-3</v>
      </c>
    </row>
    <row r="709" spans="1:13" ht="37.799999999999997" x14ac:dyDescent="0.4">
      <c r="A709" s="288"/>
      <c r="B709" s="323"/>
      <c r="C709" s="217" t="s">
        <v>16</v>
      </c>
      <c r="D709" s="214" t="s">
        <v>787</v>
      </c>
      <c r="E709" s="299"/>
      <c r="F709" s="6"/>
      <c r="G709" s="222">
        <v>146</v>
      </c>
      <c r="H709" s="52" t="s">
        <v>960</v>
      </c>
      <c r="I709" s="13">
        <v>2</v>
      </c>
      <c r="J709" s="21">
        <f t="shared" si="77"/>
        <v>2.666666666666667E-3</v>
      </c>
      <c r="K709" s="228" t="str">
        <f t="shared" si="76"/>
        <v/>
      </c>
      <c r="L709" s="14">
        <v>2</v>
      </c>
      <c r="M709" s="21">
        <f t="shared" si="78"/>
        <v>2.666666666666667E-3</v>
      </c>
    </row>
    <row r="710" spans="1:13" ht="37.799999999999997" x14ac:dyDescent="0.3">
      <c r="A710" s="288"/>
      <c r="B710" s="323"/>
      <c r="C710" s="294" t="s">
        <v>17</v>
      </c>
      <c r="D710" s="284" t="s">
        <v>654</v>
      </c>
      <c r="E710" s="299"/>
      <c r="F710" s="310"/>
      <c r="G710" s="222">
        <v>147</v>
      </c>
      <c r="H710" s="52" t="s">
        <v>629</v>
      </c>
      <c r="I710" s="13">
        <v>2</v>
      </c>
      <c r="J710" s="21">
        <f t="shared" si="77"/>
        <v>2.666666666666667E-3</v>
      </c>
      <c r="K710" s="228" t="str">
        <f t="shared" si="76"/>
        <v/>
      </c>
      <c r="L710" s="14">
        <v>2</v>
      </c>
      <c r="M710" s="21">
        <f t="shared" si="78"/>
        <v>2.666666666666667E-3</v>
      </c>
    </row>
    <row r="711" spans="1:13" ht="63.6" customHeight="1" x14ac:dyDescent="0.3">
      <c r="A711" s="288"/>
      <c r="B711" s="323"/>
      <c r="C711" s="294"/>
      <c r="D711" s="284"/>
      <c r="E711" s="299"/>
      <c r="F711" s="310"/>
      <c r="G711" s="222">
        <v>148</v>
      </c>
      <c r="H711" s="52" t="s">
        <v>613</v>
      </c>
      <c r="I711" s="13">
        <v>3</v>
      </c>
      <c r="J711" s="21">
        <f t="shared" si="77"/>
        <v>4.0000000000000001E-3</v>
      </c>
      <c r="K711" s="228" t="str">
        <f t="shared" si="76"/>
        <v/>
      </c>
      <c r="L711" s="14">
        <v>3</v>
      </c>
      <c r="M711" s="21">
        <f t="shared" si="78"/>
        <v>4.0000000000000001E-3</v>
      </c>
    </row>
    <row r="712" spans="1:13" ht="15.6" x14ac:dyDescent="0.4">
      <c r="A712" s="288"/>
      <c r="B712" s="323"/>
      <c r="C712" s="294" t="s">
        <v>99</v>
      </c>
      <c r="D712" s="284" t="s">
        <v>281</v>
      </c>
      <c r="E712" s="299"/>
      <c r="F712" s="213"/>
      <c r="G712" s="222">
        <v>149</v>
      </c>
      <c r="H712" s="52" t="s">
        <v>657</v>
      </c>
      <c r="I712" s="13">
        <v>2</v>
      </c>
      <c r="J712" s="21">
        <f t="shared" si="77"/>
        <v>2.666666666666667E-3</v>
      </c>
      <c r="K712" s="228" t="str">
        <f t="shared" si="76"/>
        <v/>
      </c>
      <c r="L712" s="14">
        <v>2</v>
      </c>
      <c r="M712" s="21">
        <f t="shared" si="78"/>
        <v>2.666666666666667E-3</v>
      </c>
    </row>
    <row r="713" spans="1:13" ht="16.2" thickBot="1" x14ac:dyDescent="0.45">
      <c r="A713" s="289"/>
      <c r="B713" s="324"/>
      <c r="C713" s="295"/>
      <c r="D713" s="297"/>
      <c r="E713" s="300"/>
      <c r="F713" s="6"/>
      <c r="G713" s="278" t="s">
        <v>140</v>
      </c>
      <c r="H713" s="279"/>
      <c r="I713" s="15">
        <f>SUM(I705:I712)</f>
        <v>18</v>
      </c>
      <c r="J713" s="24">
        <f>SUM(J705:J712)</f>
        <v>2.4000000000000004E-2</v>
      </c>
      <c r="K713" s="228" t="str">
        <f t="shared" si="76"/>
        <v/>
      </c>
      <c r="L713" s="17">
        <f>SUM(L705:L712)</f>
        <v>18</v>
      </c>
      <c r="M713" s="24">
        <f>SUM(M705:M712)</f>
        <v>2.4000000000000004E-2</v>
      </c>
    </row>
    <row r="714" spans="1:13" ht="4.95" customHeight="1" thickBot="1" x14ac:dyDescent="0.45">
      <c r="A714" s="34"/>
      <c r="B714" s="163"/>
      <c r="C714" s="34"/>
      <c r="D714" s="218"/>
      <c r="E714" s="218"/>
      <c r="F714" s="5"/>
      <c r="G714" s="172"/>
      <c r="H714" s="172"/>
      <c r="I714" s="165"/>
      <c r="J714" s="174"/>
      <c r="K714" s="116"/>
      <c r="L714" s="165"/>
      <c r="M714" s="174"/>
    </row>
    <row r="715" spans="1:13" x14ac:dyDescent="0.3">
      <c r="A715" s="219" t="s">
        <v>420</v>
      </c>
      <c r="B715" s="280" t="s">
        <v>139</v>
      </c>
      <c r="C715" s="280"/>
      <c r="D715" s="280"/>
      <c r="E715" s="280"/>
      <c r="F715" s="280"/>
      <c r="G715" s="280"/>
      <c r="H715" s="280"/>
      <c r="I715" s="280"/>
      <c r="J715" s="281"/>
      <c r="K715" s="38"/>
      <c r="L715" s="32" t="s">
        <v>138</v>
      </c>
      <c r="M715" s="67" t="s">
        <v>69</v>
      </c>
    </row>
    <row r="716" spans="1:13" x14ac:dyDescent="0.3">
      <c r="A716" s="215">
        <f t="shared" ref="A716:A723" si="79">G705</f>
        <v>142</v>
      </c>
      <c r="B716" s="276"/>
      <c r="C716" s="276"/>
      <c r="D716" s="276"/>
      <c r="E716" s="276"/>
      <c r="F716" s="276"/>
      <c r="G716" s="276"/>
      <c r="H716" s="276"/>
      <c r="I716" s="276"/>
      <c r="J716" s="277"/>
      <c r="K716" s="55"/>
      <c r="L716" s="44"/>
      <c r="M716" s="88"/>
    </row>
    <row r="717" spans="1:13" x14ac:dyDescent="0.3">
      <c r="A717" s="215">
        <f t="shared" si="79"/>
        <v>143</v>
      </c>
      <c r="B717" s="276"/>
      <c r="C717" s="276"/>
      <c r="D717" s="276"/>
      <c r="E717" s="276"/>
      <c r="F717" s="276"/>
      <c r="G717" s="276"/>
      <c r="H717" s="276"/>
      <c r="I717" s="276"/>
      <c r="J717" s="277"/>
      <c r="K717" s="55"/>
      <c r="L717" s="44"/>
      <c r="M717" s="88"/>
    </row>
    <row r="718" spans="1:13" x14ac:dyDescent="0.3">
      <c r="A718" s="215">
        <f t="shared" si="79"/>
        <v>144</v>
      </c>
      <c r="B718" s="276"/>
      <c r="C718" s="276"/>
      <c r="D718" s="276"/>
      <c r="E718" s="276"/>
      <c r="F718" s="276"/>
      <c r="G718" s="276"/>
      <c r="H718" s="276"/>
      <c r="I718" s="276"/>
      <c r="J718" s="277"/>
      <c r="K718" s="55"/>
      <c r="L718" s="44"/>
      <c r="M718" s="88"/>
    </row>
    <row r="719" spans="1:13" x14ac:dyDescent="0.3">
      <c r="A719" s="215">
        <f t="shared" si="79"/>
        <v>145</v>
      </c>
      <c r="B719" s="276"/>
      <c r="C719" s="276"/>
      <c r="D719" s="276"/>
      <c r="E719" s="276"/>
      <c r="F719" s="276"/>
      <c r="G719" s="276"/>
      <c r="H719" s="276"/>
      <c r="I719" s="276"/>
      <c r="J719" s="277"/>
      <c r="K719" s="55"/>
      <c r="L719" s="44"/>
      <c r="M719" s="88"/>
    </row>
    <row r="720" spans="1:13" x14ac:dyDescent="0.3">
      <c r="A720" s="215">
        <f t="shared" si="79"/>
        <v>146</v>
      </c>
      <c r="B720" s="276"/>
      <c r="C720" s="276"/>
      <c r="D720" s="276"/>
      <c r="E720" s="276"/>
      <c r="F720" s="276"/>
      <c r="G720" s="276"/>
      <c r="H720" s="276"/>
      <c r="I720" s="276"/>
      <c r="J720" s="277"/>
      <c r="K720" s="55"/>
      <c r="L720" s="44"/>
      <c r="M720" s="88"/>
    </row>
    <row r="721" spans="1:13" x14ac:dyDescent="0.3">
      <c r="A721" s="215">
        <f t="shared" si="79"/>
        <v>147</v>
      </c>
      <c r="B721" s="276"/>
      <c r="C721" s="276"/>
      <c r="D721" s="276"/>
      <c r="E721" s="276"/>
      <c r="F721" s="276"/>
      <c r="G721" s="276"/>
      <c r="H721" s="276"/>
      <c r="I721" s="276"/>
      <c r="J721" s="277"/>
      <c r="K721" s="55"/>
      <c r="L721" s="44"/>
      <c r="M721" s="88"/>
    </row>
    <row r="722" spans="1:13" x14ac:dyDescent="0.3">
      <c r="A722" s="215">
        <f t="shared" si="79"/>
        <v>148</v>
      </c>
      <c r="B722" s="276"/>
      <c r="C722" s="276"/>
      <c r="D722" s="276"/>
      <c r="E722" s="276"/>
      <c r="F722" s="276"/>
      <c r="G722" s="276"/>
      <c r="H722" s="276"/>
      <c r="I722" s="276"/>
      <c r="J722" s="277"/>
      <c r="K722" s="55"/>
      <c r="L722" s="44"/>
      <c r="M722" s="88"/>
    </row>
    <row r="723" spans="1:13" ht="15" thickBot="1" x14ac:dyDescent="0.35">
      <c r="A723" s="216">
        <f t="shared" si="79"/>
        <v>149</v>
      </c>
      <c r="B723" s="282"/>
      <c r="C723" s="282"/>
      <c r="D723" s="282"/>
      <c r="E723" s="282"/>
      <c r="F723" s="282"/>
      <c r="G723" s="282"/>
      <c r="H723" s="282"/>
      <c r="I723" s="282"/>
      <c r="J723" s="283"/>
      <c r="K723" s="55"/>
      <c r="L723" s="45"/>
      <c r="M723" s="89"/>
    </row>
    <row r="724" spans="1:13" ht="4.95" customHeight="1" thickBot="1" x14ac:dyDescent="0.45">
      <c r="A724" s="5"/>
      <c r="B724" s="5"/>
      <c r="C724" s="5"/>
      <c r="D724" s="5"/>
      <c r="E724" s="5"/>
      <c r="F724" s="5"/>
      <c r="G724" s="5"/>
      <c r="H724" s="5"/>
      <c r="I724" s="5"/>
      <c r="J724" s="5"/>
      <c r="K724" s="5"/>
      <c r="L724" s="5"/>
      <c r="M724" s="5"/>
    </row>
    <row r="725" spans="1:13" ht="25.2" x14ac:dyDescent="0.3">
      <c r="A725" s="287">
        <v>5.7</v>
      </c>
      <c r="B725" s="322" t="s">
        <v>658</v>
      </c>
      <c r="C725" s="293" t="s">
        <v>18</v>
      </c>
      <c r="D725" s="296" t="s">
        <v>896</v>
      </c>
      <c r="E725" s="298">
        <f>I729</f>
        <v>14</v>
      </c>
      <c r="F725" s="310"/>
      <c r="G725" s="221">
        <v>150</v>
      </c>
      <c r="H725" s="54" t="s">
        <v>951</v>
      </c>
      <c r="I725" s="18">
        <v>2</v>
      </c>
      <c r="J725" s="19">
        <f>I725*14%/105</f>
        <v>2.666666666666667E-3</v>
      </c>
      <c r="K725" s="228" t="str">
        <f t="shared" ref="K725:K729" si="80">IF(AND(L725&gt;=0,L725&lt;=I725),"",IF(AND(L725&gt;I725),"*"))</f>
        <v/>
      </c>
      <c r="L725" s="20">
        <v>2</v>
      </c>
      <c r="M725" s="19">
        <f>L725*14%/105</f>
        <v>2.666666666666667E-3</v>
      </c>
    </row>
    <row r="726" spans="1:13" ht="50.4" x14ac:dyDescent="0.3">
      <c r="A726" s="288"/>
      <c r="B726" s="323"/>
      <c r="C726" s="294"/>
      <c r="D726" s="284"/>
      <c r="E726" s="299"/>
      <c r="F726" s="310"/>
      <c r="G726" s="222">
        <v>151</v>
      </c>
      <c r="H726" s="52" t="s">
        <v>897</v>
      </c>
      <c r="I726" s="13">
        <v>6</v>
      </c>
      <c r="J726" s="21">
        <f>I726*14%/105</f>
        <v>8.0000000000000002E-3</v>
      </c>
      <c r="K726" s="228" t="str">
        <f t="shared" si="80"/>
        <v/>
      </c>
      <c r="L726" s="14">
        <v>6</v>
      </c>
      <c r="M726" s="21">
        <f>L726*14%/105</f>
        <v>8.0000000000000002E-3</v>
      </c>
    </row>
    <row r="727" spans="1:13" ht="25.2" x14ac:dyDescent="0.3">
      <c r="A727" s="288"/>
      <c r="B727" s="323"/>
      <c r="C727" s="294" t="s">
        <v>19</v>
      </c>
      <c r="D727" s="284" t="s">
        <v>628</v>
      </c>
      <c r="E727" s="299"/>
      <c r="F727" s="310"/>
      <c r="G727" s="222">
        <v>152</v>
      </c>
      <c r="H727" s="52" t="s">
        <v>952</v>
      </c>
      <c r="I727" s="13">
        <v>2</v>
      </c>
      <c r="J727" s="21">
        <f t="shared" ref="J727:J728" si="81">I727*14%/105</f>
        <v>2.666666666666667E-3</v>
      </c>
      <c r="K727" s="228" t="str">
        <f t="shared" si="80"/>
        <v/>
      </c>
      <c r="L727" s="14">
        <v>2</v>
      </c>
      <c r="M727" s="21">
        <f t="shared" ref="M727:M728" si="82">L727*14%/105</f>
        <v>2.666666666666667E-3</v>
      </c>
    </row>
    <row r="728" spans="1:13" ht="37.799999999999997" customHeight="1" x14ac:dyDescent="0.3">
      <c r="A728" s="288"/>
      <c r="B728" s="323"/>
      <c r="C728" s="294"/>
      <c r="D728" s="284"/>
      <c r="E728" s="299"/>
      <c r="F728" s="310"/>
      <c r="G728" s="222">
        <v>153</v>
      </c>
      <c r="H728" s="52" t="s">
        <v>659</v>
      </c>
      <c r="I728" s="13">
        <v>4</v>
      </c>
      <c r="J728" s="21">
        <f t="shared" si="81"/>
        <v>5.333333333333334E-3</v>
      </c>
      <c r="K728" s="228" t="str">
        <f t="shared" si="80"/>
        <v/>
      </c>
      <c r="L728" s="14">
        <v>4</v>
      </c>
      <c r="M728" s="21">
        <f t="shared" si="82"/>
        <v>5.333333333333334E-3</v>
      </c>
    </row>
    <row r="729" spans="1:13" ht="16.2" thickBot="1" x14ac:dyDescent="0.45">
      <c r="A729" s="289"/>
      <c r="B729" s="324"/>
      <c r="C729" s="295"/>
      <c r="D729" s="297"/>
      <c r="E729" s="300"/>
      <c r="F729" s="6"/>
      <c r="G729" s="278" t="s">
        <v>140</v>
      </c>
      <c r="H729" s="279"/>
      <c r="I729" s="15">
        <f>SUM(I725:I728)</f>
        <v>14</v>
      </c>
      <c r="J729" s="24">
        <f>SUM(J725:J728)</f>
        <v>1.8666666666666672E-2</v>
      </c>
      <c r="K729" s="228" t="str">
        <f t="shared" si="80"/>
        <v/>
      </c>
      <c r="L729" s="17">
        <f>SUM(L725:L728)</f>
        <v>14</v>
      </c>
      <c r="M729" s="24">
        <f>SUM(M725:M728)</f>
        <v>1.8666666666666672E-2</v>
      </c>
    </row>
    <row r="730" spans="1:13" ht="4.95" customHeight="1" thickBot="1" x14ac:dyDescent="0.45">
      <c r="A730" s="86"/>
      <c r="B730" s="5"/>
      <c r="C730" s="5"/>
      <c r="D730" s="5"/>
      <c r="E730" s="5"/>
      <c r="F730" s="5"/>
      <c r="G730" s="5"/>
      <c r="H730" s="5"/>
      <c r="I730" s="5"/>
      <c r="J730" s="5"/>
      <c r="K730" s="5"/>
      <c r="L730" s="5"/>
      <c r="M730" s="5"/>
    </row>
    <row r="731" spans="1:13" x14ac:dyDescent="0.3">
      <c r="A731" s="219" t="s">
        <v>420</v>
      </c>
      <c r="B731" s="280" t="s">
        <v>139</v>
      </c>
      <c r="C731" s="280"/>
      <c r="D731" s="280"/>
      <c r="E731" s="280"/>
      <c r="F731" s="280"/>
      <c r="G731" s="280"/>
      <c r="H731" s="280"/>
      <c r="I731" s="280"/>
      <c r="J731" s="281"/>
      <c r="K731" s="38"/>
      <c r="L731" s="32" t="s">
        <v>138</v>
      </c>
      <c r="M731" s="67" t="s">
        <v>69</v>
      </c>
    </row>
    <row r="732" spans="1:13" x14ac:dyDescent="0.3">
      <c r="A732" s="215">
        <f>G725</f>
        <v>150</v>
      </c>
      <c r="B732" s="276"/>
      <c r="C732" s="276"/>
      <c r="D732" s="276"/>
      <c r="E732" s="276"/>
      <c r="F732" s="276"/>
      <c r="G732" s="276"/>
      <c r="H732" s="276"/>
      <c r="I732" s="276"/>
      <c r="J732" s="277"/>
      <c r="K732" s="55"/>
      <c r="L732" s="44"/>
      <c r="M732" s="88"/>
    </row>
    <row r="733" spans="1:13" x14ac:dyDescent="0.3">
      <c r="A733" s="215">
        <f t="shared" ref="A733:A735" si="83">G726</f>
        <v>151</v>
      </c>
      <c r="B733" s="276"/>
      <c r="C733" s="276"/>
      <c r="D733" s="276"/>
      <c r="E733" s="276"/>
      <c r="F733" s="276"/>
      <c r="G733" s="276"/>
      <c r="H733" s="276"/>
      <c r="I733" s="276"/>
      <c r="J733" s="277"/>
      <c r="K733" s="55"/>
      <c r="L733" s="44"/>
      <c r="M733" s="88"/>
    </row>
    <row r="734" spans="1:13" x14ac:dyDescent="0.3">
      <c r="A734" s="215">
        <f t="shared" si="83"/>
        <v>152</v>
      </c>
      <c r="B734" s="276"/>
      <c r="C734" s="276"/>
      <c r="D734" s="276"/>
      <c r="E734" s="276"/>
      <c r="F734" s="276"/>
      <c r="G734" s="276"/>
      <c r="H734" s="276"/>
      <c r="I734" s="276"/>
      <c r="J734" s="277"/>
      <c r="K734" s="55"/>
      <c r="L734" s="44"/>
      <c r="M734" s="88"/>
    </row>
    <row r="735" spans="1:13" ht="15" thickBot="1" x14ac:dyDescent="0.35">
      <c r="A735" s="216">
        <f t="shared" si="83"/>
        <v>153</v>
      </c>
      <c r="B735" s="282"/>
      <c r="C735" s="282"/>
      <c r="D735" s="282"/>
      <c r="E735" s="282"/>
      <c r="F735" s="282"/>
      <c r="G735" s="282"/>
      <c r="H735" s="282"/>
      <c r="I735" s="282"/>
      <c r="J735" s="283"/>
      <c r="K735" s="55"/>
      <c r="L735" s="45"/>
      <c r="M735" s="89"/>
    </row>
    <row r="736" spans="1:13" ht="4.95" customHeight="1" thickBot="1" x14ac:dyDescent="0.45">
      <c r="A736" s="5"/>
      <c r="B736" s="5"/>
      <c r="C736" s="5"/>
      <c r="D736" s="5"/>
      <c r="E736" s="5"/>
      <c r="F736" s="5"/>
      <c r="G736" s="5"/>
      <c r="H736" s="5"/>
      <c r="I736" s="5"/>
      <c r="J736" s="5"/>
      <c r="K736" s="5"/>
      <c r="L736" s="5"/>
      <c r="M736" s="5"/>
    </row>
    <row r="737" spans="1:13" ht="40.200000000000003" customHeight="1" x14ac:dyDescent="0.3">
      <c r="A737" s="311" t="s">
        <v>614</v>
      </c>
      <c r="B737" s="312"/>
      <c r="C737" s="312"/>
      <c r="D737" s="312"/>
      <c r="E737" s="313"/>
      <c r="F737" s="60"/>
      <c r="G737" s="314" t="s">
        <v>167</v>
      </c>
      <c r="H737" s="315"/>
      <c r="I737" s="316">
        <f>I744+I758+I777+I795+I809</f>
        <v>96</v>
      </c>
      <c r="J737" s="317"/>
      <c r="K737" s="68">
        <v>6</v>
      </c>
      <c r="L737" s="69" t="s">
        <v>179</v>
      </c>
      <c r="M737" s="70">
        <f>L744+L758+L777+L795+L809</f>
        <v>96</v>
      </c>
    </row>
    <row r="738" spans="1:13" ht="24" customHeight="1" x14ac:dyDescent="0.4">
      <c r="A738" s="307" t="s">
        <v>420</v>
      </c>
      <c r="B738" s="285" t="s">
        <v>77</v>
      </c>
      <c r="C738" s="286" t="s">
        <v>1003</v>
      </c>
      <c r="D738" s="285" t="s">
        <v>52</v>
      </c>
      <c r="E738" s="306" t="s">
        <v>78</v>
      </c>
      <c r="F738" s="6"/>
      <c r="G738" s="307" t="s">
        <v>1004</v>
      </c>
      <c r="H738" s="285" t="s">
        <v>135</v>
      </c>
      <c r="I738" s="286" t="s">
        <v>136</v>
      </c>
      <c r="J738" s="306" t="s">
        <v>137</v>
      </c>
      <c r="K738" s="6"/>
      <c r="L738" s="307" t="s">
        <v>814</v>
      </c>
      <c r="M738" s="306"/>
    </row>
    <row r="739" spans="1:13" ht="15.6" x14ac:dyDescent="0.4">
      <c r="A739" s="307"/>
      <c r="B739" s="285"/>
      <c r="C739" s="286"/>
      <c r="D739" s="285"/>
      <c r="E739" s="306"/>
      <c r="F739" s="6"/>
      <c r="G739" s="307"/>
      <c r="H739" s="285"/>
      <c r="I739" s="286"/>
      <c r="J739" s="306"/>
      <c r="K739" s="6"/>
      <c r="L739" s="215" t="s">
        <v>74</v>
      </c>
      <c r="M739" s="224" t="s">
        <v>134</v>
      </c>
    </row>
    <row r="740" spans="1:13" ht="37.799999999999997" x14ac:dyDescent="0.3">
      <c r="A740" s="308">
        <v>6.1</v>
      </c>
      <c r="B740" s="291" t="s">
        <v>956</v>
      </c>
      <c r="C740" s="284" t="s">
        <v>20</v>
      </c>
      <c r="D740" s="284" t="s">
        <v>282</v>
      </c>
      <c r="E740" s="302">
        <f>I744</f>
        <v>16</v>
      </c>
      <c r="F740" s="310"/>
      <c r="G740" s="222">
        <v>154</v>
      </c>
      <c r="H740" s="52" t="s">
        <v>957</v>
      </c>
      <c r="I740" s="13">
        <v>5</v>
      </c>
      <c r="J740" s="21">
        <f>I740*10%/96</f>
        <v>5.208333333333333E-3</v>
      </c>
      <c r="K740" s="228" t="str">
        <f t="shared" ref="K740:K744" si="84">IF(AND(L740&gt;=0,L740&lt;=I740),"",IF(AND(L740&gt;I740),"*"))</f>
        <v/>
      </c>
      <c r="L740" s="14">
        <v>5</v>
      </c>
      <c r="M740" s="21">
        <f>L740*10%/96</f>
        <v>5.208333333333333E-3</v>
      </c>
    </row>
    <row r="741" spans="1:13" x14ac:dyDescent="0.3">
      <c r="A741" s="308"/>
      <c r="B741" s="291"/>
      <c r="C741" s="284"/>
      <c r="D741" s="284"/>
      <c r="E741" s="302"/>
      <c r="F741" s="310"/>
      <c r="G741" s="222">
        <v>155</v>
      </c>
      <c r="H741" s="52" t="s">
        <v>283</v>
      </c>
      <c r="I741" s="13">
        <v>6</v>
      </c>
      <c r="J741" s="21">
        <f t="shared" ref="J741:J743" si="85">I741*10%/96</f>
        <v>6.2500000000000012E-3</v>
      </c>
      <c r="K741" s="228" t="str">
        <f t="shared" si="84"/>
        <v/>
      </c>
      <c r="L741" s="14">
        <v>6</v>
      </c>
      <c r="M741" s="21">
        <f t="shared" ref="M741:M743" si="86">L741*10%/96</f>
        <v>6.2500000000000012E-3</v>
      </c>
    </row>
    <row r="742" spans="1:13" ht="25.2" x14ac:dyDescent="0.3">
      <c r="A742" s="308"/>
      <c r="B742" s="291"/>
      <c r="C742" s="284" t="s">
        <v>21</v>
      </c>
      <c r="D742" s="284" t="s">
        <v>898</v>
      </c>
      <c r="E742" s="302"/>
      <c r="F742" s="310"/>
      <c r="G742" s="222">
        <v>156</v>
      </c>
      <c r="H742" s="52" t="s">
        <v>660</v>
      </c>
      <c r="I742" s="13">
        <v>2</v>
      </c>
      <c r="J742" s="21">
        <f t="shared" si="85"/>
        <v>2.0833333333333333E-3</v>
      </c>
      <c r="K742" s="228" t="str">
        <f t="shared" si="84"/>
        <v/>
      </c>
      <c r="L742" s="14">
        <v>2</v>
      </c>
      <c r="M742" s="21">
        <f t="shared" si="86"/>
        <v>2.0833333333333333E-3</v>
      </c>
    </row>
    <row r="743" spans="1:13" ht="25.2" x14ac:dyDescent="0.3">
      <c r="A743" s="308"/>
      <c r="B743" s="291"/>
      <c r="C743" s="284"/>
      <c r="D743" s="284"/>
      <c r="E743" s="302"/>
      <c r="F743" s="310"/>
      <c r="G743" s="222">
        <v>157</v>
      </c>
      <c r="H743" s="52" t="s">
        <v>661</v>
      </c>
      <c r="I743" s="13">
        <v>3</v>
      </c>
      <c r="J743" s="21">
        <f t="shared" si="85"/>
        <v>3.1250000000000006E-3</v>
      </c>
      <c r="K743" s="228" t="str">
        <f t="shared" si="84"/>
        <v/>
      </c>
      <c r="L743" s="14">
        <v>3</v>
      </c>
      <c r="M743" s="21">
        <f t="shared" si="86"/>
        <v>3.1250000000000006E-3</v>
      </c>
    </row>
    <row r="744" spans="1:13" ht="16.2" thickBot="1" x14ac:dyDescent="0.45">
      <c r="A744" s="309"/>
      <c r="B744" s="292"/>
      <c r="C744" s="297"/>
      <c r="D744" s="297"/>
      <c r="E744" s="303"/>
      <c r="F744" s="6"/>
      <c r="G744" s="318" t="s">
        <v>140</v>
      </c>
      <c r="H744" s="319"/>
      <c r="I744" s="15">
        <f>SUM(I740:I743)</f>
        <v>16</v>
      </c>
      <c r="J744" s="10">
        <f>SUM(J740:J743)</f>
        <v>1.6666666666666666E-2</v>
      </c>
      <c r="K744" s="228" t="str">
        <f t="shared" si="84"/>
        <v/>
      </c>
      <c r="L744" s="17">
        <f>SUM(L740:L743)</f>
        <v>16</v>
      </c>
      <c r="M744" s="10">
        <f>SUM(M740:M743)</f>
        <v>1.6666666666666666E-2</v>
      </c>
    </row>
    <row r="745" spans="1:13" ht="4.95" customHeight="1" thickBot="1" x14ac:dyDescent="0.45">
      <c r="A745" s="36"/>
      <c r="B745" s="36"/>
      <c r="C745" s="36"/>
      <c r="D745" s="36"/>
      <c r="E745" s="36"/>
      <c r="F745" s="4"/>
      <c r="G745" s="34"/>
      <c r="H745" s="34"/>
      <c r="I745" s="181"/>
      <c r="J745" s="78"/>
      <c r="K745" s="34"/>
      <c r="L745" s="181"/>
      <c r="M745" s="78"/>
    </row>
    <row r="746" spans="1:13" x14ac:dyDescent="0.3">
      <c r="A746" s="219" t="s">
        <v>420</v>
      </c>
      <c r="B746" s="280" t="s">
        <v>139</v>
      </c>
      <c r="C746" s="280"/>
      <c r="D746" s="280"/>
      <c r="E746" s="280"/>
      <c r="F746" s="280"/>
      <c r="G746" s="280"/>
      <c r="H746" s="280"/>
      <c r="I746" s="280"/>
      <c r="J746" s="281"/>
      <c r="K746" s="38"/>
      <c r="L746" s="32" t="s">
        <v>138</v>
      </c>
      <c r="M746" s="67" t="s">
        <v>69</v>
      </c>
    </row>
    <row r="747" spans="1:13" x14ac:dyDescent="0.3">
      <c r="A747" s="215">
        <f>G740</f>
        <v>154</v>
      </c>
      <c r="B747" s="276"/>
      <c r="C747" s="276"/>
      <c r="D747" s="276"/>
      <c r="E747" s="276"/>
      <c r="F747" s="276"/>
      <c r="G747" s="276"/>
      <c r="H747" s="276"/>
      <c r="I747" s="276"/>
      <c r="J747" s="277"/>
      <c r="K747" s="55"/>
      <c r="L747" s="44"/>
      <c r="M747" s="88"/>
    </row>
    <row r="748" spans="1:13" x14ac:dyDescent="0.3">
      <c r="A748" s="215">
        <f t="shared" ref="A748:A750" si="87">G741</f>
        <v>155</v>
      </c>
      <c r="B748" s="276"/>
      <c r="C748" s="276"/>
      <c r="D748" s="276"/>
      <c r="E748" s="276"/>
      <c r="F748" s="276"/>
      <c r="G748" s="276"/>
      <c r="H748" s="276"/>
      <c r="I748" s="276"/>
      <c r="J748" s="277"/>
      <c r="K748" s="55"/>
      <c r="L748" s="44"/>
      <c r="M748" s="88"/>
    </row>
    <row r="749" spans="1:13" x14ac:dyDescent="0.3">
      <c r="A749" s="215">
        <f t="shared" si="87"/>
        <v>156</v>
      </c>
      <c r="B749" s="276"/>
      <c r="C749" s="276"/>
      <c r="D749" s="276"/>
      <c r="E749" s="276"/>
      <c r="F749" s="276"/>
      <c r="G749" s="276"/>
      <c r="H749" s="276"/>
      <c r="I749" s="276"/>
      <c r="J749" s="277"/>
      <c r="K749" s="55"/>
      <c r="L749" s="44"/>
      <c r="M749" s="88"/>
    </row>
    <row r="750" spans="1:13" ht="15" thickBot="1" x14ac:dyDescent="0.35">
      <c r="A750" s="216">
        <f t="shared" si="87"/>
        <v>157</v>
      </c>
      <c r="B750" s="282"/>
      <c r="C750" s="282"/>
      <c r="D750" s="282"/>
      <c r="E750" s="282"/>
      <c r="F750" s="282"/>
      <c r="G750" s="282"/>
      <c r="H750" s="282"/>
      <c r="I750" s="282"/>
      <c r="J750" s="283"/>
      <c r="K750" s="55"/>
      <c r="L750" s="45"/>
      <c r="M750" s="89"/>
    </row>
    <row r="751" spans="1:13" ht="4.95" customHeight="1" thickBot="1" x14ac:dyDescent="0.45">
      <c r="A751" s="40"/>
      <c r="B751" s="182"/>
      <c r="C751" s="36"/>
      <c r="D751" s="37"/>
      <c r="E751" s="37"/>
      <c r="F751" s="4"/>
      <c r="G751" s="34"/>
      <c r="H751" s="218"/>
      <c r="I751" s="181"/>
      <c r="J751" s="78"/>
      <c r="K751" s="34"/>
      <c r="L751" s="181"/>
      <c r="M751" s="78"/>
    </row>
    <row r="752" spans="1:13" x14ac:dyDescent="0.3">
      <c r="A752" s="327">
        <v>6.2</v>
      </c>
      <c r="B752" s="322" t="s">
        <v>971</v>
      </c>
      <c r="C752" s="296" t="s">
        <v>22</v>
      </c>
      <c r="D752" s="296" t="s">
        <v>206</v>
      </c>
      <c r="E752" s="301">
        <f>I758</f>
        <v>19</v>
      </c>
      <c r="F752" s="310"/>
      <c r="G752" s="221">
        <v>158</v>
      </c>
      <c r="H752" s="195" t="s">
        <v>157</v>
      </c>
      <c r="I752" s="18">
        <v>2</v>
      </c>
      <c r="J752" s="25">
        <f>I752*10%/96</f>
        <v>2.0833333333333333E-3</v>
      </c>
      <c r="K752" s="228" t="str">
        <f t="shared" ref="K752:K758" si="88">IF(AND(L752&gt;=0,L752&lt;=I752),"",IF(AND(L752&gt;I752),"*"))</f>
        <v/>
      </c>
      <c r="L752" s="20">
        <v>2</v>
      </c>
      <c r="M752" s="25">
        <f>L752*10%/96</f>
        <v>2.0833333333333333E-3</v>
      </c>
    </row>
    <row r="753" spans="1:13" ht="50.4" x14ac:dyDescent="0.3">
      <c r="A753" s="308"/>
      <c r="B753" s="323"/>
      <c r="C753" s="284"/>
      <c r="D753" s="284"/>
      <c r="E753" s="302"/>
      <c r="F753" s="310"/>
      <c r="G753" s="222">
        <v>159</v>
      </c>
      <c r="H753" s="52" t="s">
        <v>899</v>
      </c>
      <c r="I753" s="13">
        <v>3</v>
      </c>
      <c r="J753" s="12">
        <f>I753*10%/96</f>
        <v>3.1250000000000006E-3</v>
      </c>
      <c r="K753" s="228" t="str">
        <f t="shared" si="88"/>
        <v/>
      </c>
      <c r="L753" s="14">
        <v>3</v>
      </c>
      <c r="M753" s="12">
        <f>L753*10%/96</f>
        <v>3.1250000000000006E-3</v>
      </c>
    </row>
    <row r="754" spans="1:13" ht="25.2" x14ac:dyDescent="0.3">
      <c r="A754" s="308"/>
      <c r="B754" s="323"/>
      <c r="C754" s="284"/>
      <c r="D754" s="284"/>
      <c r="E754" s="302"/>
      <c r="F754" s="310"/>
      <c r="G754" s="222">
        <v>160</v>
      </c>
      <c r="H754" s="52" t="s">
        <v>662</v>
      </c>
      <c r="I754" s="13">
        <v>3</v>
      </c>
      <c r="J754" s="12">
        <f t="shared" ref="J754:J757" si="89">I754*10%/96</f>
        <v>3.1250000000000006E-3</v>
      </c>
      <c r="K754" s="228" t="str">
        <f t="shared" si="88"/>
        <v/>
      </c>
      <c r="L754" s="14">
        <v>3</v>
      </c>
      <c r="M754" s="12">
        <f t="shared" ref="M754:M757" si="90">L754*10%/96</f>
        <v>3.1250000000000006E-3</v>
      </c>
    </row>
    <row r="755" spans="1:13" ht="50.4" x14ac:dyDescent="0.4">
      <c r="A755" s="308"/>
      <c r="B755" s="323"/>
      <c r="C755" s="214" t="s">
        <v>100</v>
      </c>
      <c r="D755" s="214" t="s">
        <v>212</v>
      </c>
      <c r="E755" s="302"/>
      <c r="F755" s="213"/>
      <c r="G755" s="222">
        <v>161</v>
      </c>
      <c r="H755" s="52" t="s">
        <v>673</v>
      </c>
      <c r="I755" s="13">
        <v>3</v>
      </c>
      <c r="J755" s="12">
        <f t="shared" si="89"/>
        <v>3.1250000000000006E-3</v>
      </c>
      <c r="K755" s="228" t="str">
        <f t="shared" si="88"/>
        <v/>
      </c>
      <c r="L755" s="14">
        <v>3</v>
      </c>
      <c r="M755" s="12">
        <f t="shared" si="90"/>
        <v>3.1250000000000006E-3</v>
      </c>
    </row>
    <row r="756" spans="1:13" ht="63" x14ac:dyDescent="0.4">
      <c r="A756" s="308"/>
      <c r="B756" s="323"/>
      <c r="C756" s="214" t="s">
        <v>172</v>
      </c>
      <c r="D756" s="214" t="s">
        <v>665</v>
      </c>
      <c r="E756" s="302"/>
      <c r="F756" s="7"/>
      <c r="G756" s="222">
        <v>162</v>
      </c>
      <c r="H756" s="52" t="s">
        <v>663</v>
      </c>
      <c r="I756" s="13">
        <v>5</v>
      </c>
      <c r="J756" s="12">
        <f t="shared" si="89"/>
        <v>5.208333333333333E-3</v>
      </c>
      <c r="K756" s="228" t="str">
        <f t="shared" si="88"/>
        <v/>
      </c>
      <c r="L756" s="14">
        <v>5</v>
      </c>
      <c r="M756" s="12">
        <f t="shared" si="90"/>
        <v>5.208333333333333E-3</v>
      </c>
    </row>
    <row r="757" spans="1:13" ht="25.2" x14ac:dyDescent="0.4">
      <c r="A757" s="308"/>
      <c r="B757" s="323"/>
      <c r="C757" s="284" t="s">
        <v>101</v>
      </c>
      <c r="D757" s="284" t="s">
        <v>666</v>
      </c>
      <c r="E757" s="302"/>
      <c r="F757" s="7"/>
      <c r="G757" s="222">
        <v>163</v>
      </c>
      <c r="H757" s="52" t="s">
        <v>664</v>
      </c>
      <c r="I757" s="13">
        <v>3</v>
      </c>
      <c r="J757" s="12">
        <f t="shared" si="89"/>
        <v>3.1250000000000006E-3</v>
      </c>
      <c r="K757" s="228" t="str">
        <f t="shared" si="88"/>
        <v/>
      </c>
      <c r="L757" s="14">
        <v>3</v>
      </c>
      <c r="M757" s="12">
        <f t="shared" si="90"/>
        <v>3.1250000000000006E-3</v>
      </c>
    </row>
    <row r="758" spans="1:13" ht="16.2" thickBot="1" x14ac:dyDescent="0.45">
      <c r="A758" s="309"/>
      <c r="B758" s="324"/>
      <c r="C758" s="297"/>
      <c r="D758" s="297"/>
      <c r="E758" s="303"/>
      <c r="F758" s="6"/>
      <c r="G758" s="278" t="s">
        <v>140</v>
      </c>
      <c r="H758" s="279"/>
      <c r="I758" s="15">
        <f>SUM(I752:I757)</f>
        <v>19</v>
      </c>
      <c r="J758" s="10">
        <f>SUM(J752:J757)</f>
        <v>1.9791666666666669E-2</v>
      </c>
      <c r="K758" s="228" t="str">
        <f t="shared" si="88"/>
        <v/>
      </c>
      <c r="L758" s="17">
        <f>SUM(L752:L757)</f>
        <v>19</v>
      </c>
      <c r="M758" s="10">
        <f>SUM(M752:M757)</f>
        <v>1.9791666666666669E-2</v>
      </c>
    </row>
    <row r="759" spans="1:13" ht="4.95" customHeight="1" thickBot="1" x14ac:dyDescent="0.45">
      <c r="A759" s="40"/>
      <c r="B759" s="182"/>
      <c r="C759" s="40"/>
      <c r="D759" s="40"/>
      <c r="E759" s="40"/>
      <c r="F759" s="4"/>
      <c r="G759" s="34"/>
      <c r="H759" s="218"/>
      <c r="I759" s="181"/>
      <c r="J759" s="78"/>
      <c r="K759" s="34"/>
      <c r="L759" s="181"/>
      <c r="M759" s="78"/>
    </row>
    <row r="760" spans="1:13" x14ac:dyDescent="0.3">
      <c r="A760" s="219" t="s">
        <v>420</v>
      </c>
      <c r="B760" s="280" t="s">
        <v>139</v>
      </c>
      <c r="C760" s="280"/>
      <c r="D760" s="280"/>
      <c r="E760" s="280"/>
      <c r="F760" s="280"/>
      <c r="G760" s="280"/>
      <c r="H760" s="280"/>
      <c r="I760" s="280"/>
      <c r="J760" s="281"/>
      <c r="K760" s="38"/>
      <c r="L760" s="32" t="s">
        <v>138</v>
      </c>
      <c r="M760" s="67" t="s">
        <v>69</v>
      </c>
    </row>
    <row r="761" spans="1:13" x14ac:dyDescent="0.3">
      <c r="A761" s="215">
        <f>G752</f>
        <v>158</v>
      </c>
      <c r="B761" s="276"/>
      <c r="C761" s="276"/>
      <c r="D761" s="276"/>
      <c r="E761" s="276"/>
      <c r="F761" s="276"/>
      <c r="G761" s="276"/>
      <c r="H761" s="276"/>
      <c r="I761" s="276"/>
      <c r="J761" s="277"/>
      <c r="K761" s="55"/>
      <c r="L761" s="44"/>
      <c r="M761" s="88"/>
    </row>
    <row r="762" spans="1:13" x14ac:dyDescent="0.3">
      <c r="A762" s="215">
        <f t="shared" ref="A762:A766" si="91">G753</f>
        <v>159</v>
      </c>
      <c r="B762" s="276"/>
      <c r="C762" s="276"/>
      <c r="D762" s="276"/>
      <c r="E762" s="276"/>
      <c r="F762" s="276"/>
      <c r="G762" s="276"/>
      <c r="H762" s="276"/>
      <c r="I762" s="276"/>
      <c r="J762" s="277"/>
      <c r="K762" s="55"/>
      <c r="L762" s="44"/>
      <c r="M762" s="88"/>
    </row>
    <row r="763" spans="1:13" x14ac:dyDescent="0.3">
      <c r="A763" s="215">
        <f t="shared" si="91"/>
        <v>160</v>
      </c>
      <c r="B763" s="276"/>
      <c r="C763" s="276"/>
      <c r="D763" s="276"/>
      <c r="E763" s="276"/>
      <c r="F763" s="276"/>
      <c r="G763" s="276"/>
      <c r="H763" s="276"/>
      <c r="I763" s="276"/>
      <c r="J763" s="277"/>
      <c r="K763" s="55"/>
      <c r="L763" s="44"/>
      <c r="M763" s="88"/>
    </row>
    <row r="764" spans="1:13" x14ac:dyDescent="0.3">
      <c r="A764" s="215">
        <f t="shared" si="91"/>
        <v>161</v>
      </c>
      <c r="B764" s="276"/>
      <c r="C764" s="276"/>
      <c r="D764" s="276"/>
      <c r="E764" s="276"/>
      <c r="F764" s="276"/>
      <c r="G764" s="276"/>
      <c r="H764" s="276"/>
      <c r="I764" s="276"/>
      <c r="J764" s="277"/>
      <c r="K764" s="55"/>
      <c r="L764" s="44"/>
      <c r="M764" s="88"/>
    </row>
    <row r="765" spans="1:13" x14ac:dyDescent="0.3">
      <c r="A765" s="215">
        <f t="shared" si="91"/>
        <v>162</v>
      </c>
      <c r="B765" s="276"/>
      <c r="C765" s="276"/>
      <c r="D765" s="276"/>
      <c r="E765" s="276"/>
      <c r="F765" s="276"/>
      <c r="G765" s="276"/>
      <c r="H765" s="276"/>
      <c r="I765" s="276"/>
      <c r="J765" s="277"/>
      <c r="K765" s="55"/>
      <c r="L765" s="44"/>
      <c r="M765" s="88"/>
    </row>
    <row r="766" spans="1:13" ht="15" thickBot="1" x14ac:dyDescent="0.35">
      <c r="A766" s="216">
        <f t="shared" si="91"/>
        <v>163</v>
      </c>
      <c r="B766" s="282"/>
      <c r="C766" s="282"/>
      <c r="D766" s="282"/>
      <c r="E766" s="282"/>
      <c r="F766" s="282"/>
      <c r="G766" s="282"/>
      <c r="H766" s="282"/>
      <c r="I766" s="282"/>
      <c r="J766" s="283"/>
      <c r="K766" s="55"/>
      <c r="L766" s="45"/>
      <c r="M766" s="89"/>
    </row>
    <row r="767" spans="1:13" ht="4.95" customHeight="1" thickBot="1" x14ac:dyDescent="0.45">
      <c r="A767" s="40"/>
      <c r="B767" s="182"/>
      <c r="C767" s="40"/>
      <c r="D767" s="40"/>
      <c r="E767" s="40"/>
      <c r="F767" s="4"/>
      <c r="G767" s="34"/>
      <c r="H767" s="218"/>
      <c r="I767" s="181"/>
      <c r="J767" s="78"/>
      <c r="K767" s="34"/>
      <c r="L767" s="181"/>
      <c r="M767" s="78"/>
    </row>
    <row r="768" spans="1:13" ht="25.2" x14ac:dyDescent="0.4">
      <c r="A768" s="327">
        <v>6.3</v>
      </c>
      <c r="B768" s="322" t="s">
        <v>667</v>
      </c>
      <c r="C768" s="296" t="s">
        <v>23</v>
      </c>
      <c r="D768" s="296" t="s">
        <v>668</v>
      </c>
      <c r="E768" s="301">
        <f>I777</f>
        <v>36</v>
      </c>
      <c r="F768" s="7"/>
      <c r="G768" s="221">
        <v>164</v>
      </c>
      <c r="H768" s="54" t="s">
        <v>992</v>
      </c>
      <c r="I768" s="18">
        <v>4</v>
      </c>
      <c r="J768" s="25">
        <f>I768*10%/96</f>
        <v>4.1666666666666666E-3</v>
      </c>
      <c r="K768" s="228" t="str">
        <f t="shared" ref="K768:K777" si="92">IF(AND(L768&gt;=0,L768&lt;=I768),"",IF(AND(L768&gt;I768),"*"))</f>
        <v/>
      </c>
      <c r="L768" s="20">
        <v>4</v>
      </c>
      <c r="M768" s="25">
        <f>L768*10%/96</f>
        <v>4.1666666666666666E-3</v>
      </c>
    </row>
    <row r="769" spans="1:13" ht="50.4" x14ac:dyDescent="0.4">
      <c r="A769" s="308"/>
      <c r="B769" s="323"/>
      <c r="C769" s="284"/>
      <c r="D769" s="284"/>
      <c r="E769" s="302"/>
      <c r="F769" s="7"/>
      <c r="G769" s="222">
        <v>165</v>
      </c>
      <c r="H769" s="52" t="s">
        <v>900</v>
      </c>
      <c r="I769" s="13">
        <v>6</v>
      </c>
      <c r="J769" s="12">
        <f>I769*10%/96</f>
        <v>6.2500000000000012E-3</v>
      </c>
      <c r="K769" s="228" t="str">
        <f t="shared" si="92"/>
        <v/>
      </c>
      <c r="L769" s="14">
        <v>6</v>
      </c>
      <c r="M769" s="12">
        <f>L769*10%/96</f>
        <v>6.2500000000000012E-3</v>
      </c>
    </row>
    <row r="770" spans="1:13" ht="50.4" x14ac:dyDescent="0.4">
      <c r="A770" s="308"/>
      <c r="B770" s="323"/>
      <c r="C770" s="284"/>
      <c r="D770" s="284"/>
      <c r="E770" s="302"/>
      <c r="F770" s="7"/>
      <c r="G770" s="222">
        <v>166</v>
      </c>
      <c r="H770" s="52" t="s">
        <v>785</v>
      </c>
      <c r="I770" s="13">
        <v>6</v>
      </c>
      <c r="J770" s="12">
        <f t="shared" ref="J770:J776" si="93">I770*10%/96</f>
        <v>6.2500000000000012E-3</v>
      </c>
      <c r="K770" s="228" t="str">
        <f t="shared" si="92"/>
        <v/>
      </c>
      <c r="L770" s="14">
        <v>6</v>
      </c>
      <c r="M770" s="12">
        <f t="shared" ref="M770:M776" si="94">L770*10%/96</f>
        <v>6.2500000000000012E-3</v>
      </c>
    </row>
    <row r="771" spans="1:13" ht="22.2" customHeight="1" x14ac:dyDescent="0.3">
      <c r="A771" s="308"/>
      <c r="B771" s="323"/>
      <c r="C771" s="284" t="s">
        <v>61</v>
      </c>
      <c r="D771" s="284" t="s">
        <v>901</v>
      </c>
      <c r="E771" s="302"/>
      <c r="F771" s="310"/>
      <c r="G771" s="222">
        <v>167</v>
      </c>
      <c r="H771" s="52" t="s">
        <v>672</v>
      </c>
      <c r="I771" s="13">
        <v>3</v>
      </c>
      <c r="J771" s="12">
        <f t="shared" si="93"/>
        <v>3.1250000000000006E-3</v>
      </c>
      <c r="K771" s="228" t="str">
        <f t="shared" si="92"/>
        <v/>
      </c>
      <c r="L771" s="14">
        <v>3</v>
      </c>
      <c r="M771" s="12">
        <f t="shared" si="94"/>
        <v>3.1250000000000006E-3</v>
      </c>
    </row>
    <row r="772" spans="1:13" ht="15.6" customHeight="1" x14ac:dyDescent="0.3">
      <c r="A772" s="308"/>
      <c r="B772" s="323"/>
      <c r="C772" s="284"/>
      <c r="D772" s="284"/>
      <c r="E772" s="302"/>
      <c r="F772" s="310"/>
      <c r="G772" s="222">
        <v>168</v>
      </c>
      <c r="H772" s="52" t="s">
        <v>671</v>
      </c>
      <c r="I772" s="13">
        <v>3</v>
      </c>
      <c r="J772" s="12">
        <f t="shared" si="93"/>
        <v>3.1250000000000006E-3</v>
      </c>
      <c r="K772" s="228" t="str">
        <f t="shared" si="92"/>
        <v/>
      </c>
      <c r="L772" s="14">
        <v>3</v>
      </c>
      <c r="M772" s="12">
        <f t="shared" si="94"/>
        <v>3.1250000000000006E-3</v>
      </c>
    </row>
    <row r="773" spans="1:13" ht="15" customHeight="1" x14ac:dyDescent="0.3">
      <c r="A773" s="308"/>
      <c r="B773" s="323"/>
      <c r="C773" s="284" t="s">
        <v>102</v>
      </c>
      <c r="D773" s="284" t="s">
        <v>902</v>
      </c>
      <c r="E773" s="302"/>
      <c r="F773" s="310"/>
      <c r="G773" s="222">
        <v>169</v>
      </c>
      <c r="H773" s="52" t="s">
        <v>284</v>
      </c>
      <c r="I773" s="13">
        <v>4</v>
      </c>
      <c r="J773" s="12">
        <f t="shared" si="93"/>
        <v>4.1666666666666666E-3</v>
      </c>
      <c r="K773" s="228" t="str">
        <f t="shared" si="92"/>
        <v/>
      </c>
      <c r="L773" s="14">
        <v>4</v>
      </c>
      <c r="M773" s="12">
        <f t="shared" si="94"/>
        <v>4.1666666666666666E-3</v>
      </c>
    </row>
    <row r="774" spans="1:13" ht="19.2" customHeight="1" x14ac:dyDescent="0.3">
      <c r="A774" s="308"/>
      <c r="B774" s="323"/>
      <c r="C774" s="284"/>
      <c r="D774" s="284"/>
      <c r="E774" s="302"/>
      <c r="F774" s="310"/>
      <c r="G774" s="222">
        <v>170</v>
      </c>
      <c r="H774" s="52" t="s">
        <v>213</v>
      </c>
      <c r="I774" s="13">
        <v>3</v>
      </c>
      <c r="J774" s="12">
        <f t="shared" si="93"/>
        <v>3.1250000000000006E-3</v>
      </c>
      <c r="K774" s="228" t="str">
        <f t="shared" si="92"/>
        <v/>
      </c>
      <c r="L774" s="14">
        <v>3</v>
      </c>
      <c r="M774" s="12">
        <f t="shared" si="94"/>
        <v>3.1250000000000006E-3</v>
      </c>
    </row>
    <row r="775" spans="1:13" x14ac:dyDescent="0.3">
      <c r="A775" s="308"/>
      <c r="B775" s="323"/>
      <c r="C775" s="284"/>
      <c r="D775" s="284"/>
      <c r="E775" s="302"/>
      <c r="F775" s="310"/>
      <c r="G775" s="222">
        <v>171</v>
      </c>
      <c r="H775" s="52" t="s">
        <v>285</v>
      </c>
      <c r="I775" s="13">
        <v>3</v>
      </c>
      <c r="J775" s="12">
        <f t="shared" si="93"/>
        <v>3.1250000000000006E-3</v>
      </c>
      <c r="K775" s="228" t="str">
        <f t="shared" si="92"/>
        <v/>
      </c>
      <c r="L775" s="14">
        <v>3</v>
      </c>
      <c r="M775" s="12">
        <f t="shared" si="94"/>
        <v>3.1250000000000006E-3</v>
      </c>
    </row>
    <row r="776" spans="1:13" ht="25.2" x14ac:dyDescent="0.4">
      <c r="A776" s="308"/>
      <c r="B776" s="323"/>
      <c r="C776" s="284" t="s">
        <v>155</v>
      </c>
      <c r="D776" s="284" t="s">
        <v>669</v>
      </c>
      <c r="E776" s="302"/>
      <c r="F776" s="213"/>
      <c r="G776" s="222">
        <v>172</v>
      </c>
      <c r="H776" s="52" t="s">
        <v>670</v>
      </c>
      <c r="I776" s="93">
        <v>4</v>
      </c>
      <c r="J776" s="12">
        <f t="shared" si="93"/>
        <v>4.1666666666666666E-3</v>
      </c>
      <c r="K776" s="228" t="str">
        <f t="shared" si="92"/>
        <v/>
      </c>
      <c r="L776" s="26">
        <v>4</v>
      </c>
      <c r="M776" s="12">
        <f t="shared" si="94"/>
        <v>4.1666666666666666E-3</v>
      </c>
    </row>
    <row r="777" spans="1:13" ht="16.2" thickBot="1" x14ac:dyDescent="0.45">
      <c r="A777" s="309"/>
      <c r="B777" s="324"/>
      <c r="C777" s="297"/>
      <c r="D777" s="297"/>
      <c r="E777" s="303"/>
      <c r="F777" s="6"/>
      <c r="G777" s="278" t="s">
        <v>140</v>
      </c>
      <c r="H777" s="279"/>
      <c r="I777" s="9">
        <f>SUM(I768:I776)</f>
        <v>36</v>
      </c>
      <c r="J777" s="27">
        <f>SUM(J768:J776)</f>
        <v>3.7499999999999999E-2</v>
      </c>
      <c r="K777" s="228" t="str">
        <f t="shared" si="92"/>
        <v/>
      </c>
      <c r="L777" s="11">
        <f>SUM(L768:L776)</f>
        <v>36</v>
      </c>
      <c r="M777" s="27">
        <f>SUM(M768:M776)</f>
        <v>3.7499999999999999E-2</v>
      </c>
    </row>
    <row r="778" spans="1:13" ht="4.95" customHeight="1" thickBot="1" x14ac:dyDescent="0.45">
      <c r="A778" s="36"/>
      <c r="B778" s="163"/>
      <c r="C778" s="36"/>
      <c r="D778" s="218"/>
      <c r="E778" s="218"/>
      <c r="F778" s="4"/>
      <c r="G778" s="172"/>
      <c r="H778" s="172"/>
      <c r="I778" s="176"/>
      <c r="J778" s="177"/>
      <c r="K778" s="4"/>
      <c r="L778" s="176"/>
      <c r="M778" s="177"/>
    </row>
    <row r="779" spans="1:13" x14ac:dyDescent="0.3">
      <c r="A779" s="219" t="s">
        <v>420</v>
      </c>
      <c r="B779" s="280" t="s">
        <v>139</v>
      </c>
      <c r="C779" s="280"/>
      <c r="D779" s="280"/>
      <c r="E779" s="280"/>
      <c r="F779" s="280"/>
      <c r="G779" s="280"/>
      <c r="H779" s="280"/>
      <c r="I779" s="280"/>
      <c r="J779" s="281"/>
      <c r="K779" s="38"/>
      <c r="L779" s="32" t="s">
        <v>138</v>
      </c>
      <c r="M779" s="67" t="s">
        <v>69</v>
      </c>
    </row>
    <row r="780" spans="1:13" x14ac:dyDescent="0.3">
      <c r="A780" s="215">
        <f>G768</f>
        <v>164</v>
      </c>
      <c r="B780" s="276"/>
      <c r="C780" s="276"/>
      <c r="D780" s="276"/>
      <c r="E780" s="276"/>
      <c r="F780" s="276"/>
      <c r="G780" s="276"/>
      <c r="H780" s="276"/>
      <c r="I780" s="276"/>
      <c r="J780" s="277"/>
      <c r="K780" s="55"/>
      <c r="L780" s="44"/>
      <c r="M780" s="88"/>
    </row>
    <row r="781" spans="1:13" x14ac:dyDescent="0.3">
      <c r="A781" s="215">
        <f t="shared" ref="A781:A788" si="95">G769</f>
        <v>165</v>
      </c>
      <c r="B781" s="276"/>
      <c r="C781" s="276"/>
      <c r="D781" s="276"/>
      <c r="E781" s="276"/>
      <c r="F781" s="276"/>
      <c r="G781" s="276"/>
      <c r="H781" s="276"/>
      <c r="I781" s="276"/>
      <c r="J781" s="277"/>
      <c r="K781" s="55"/>
      <c r="L781" s="44"/>
      <c r="M781" s="88"/>
    </row>
    <row r="782" spans="1:13" x14ac:dyDescent="0.3">
      <c r="A782" s="215">
        <f t="shared" si="95"/>
        <v>166</v>
      </c>
      <c r="B782" s="276"/>
      <c r="C782" s="276"/>
      <c r="D782" s="276"/>
      <c r="E782" s="276"/>
      <c r="F782" s="276"/>
      <c r="G782" s="276"/>
      <c r="H782" s="276"/>
      <c r="I782" s="276"/>
      <c r="J782" s="277"/>
      <c r="K782" s="55"/>
      <c r="L782" s="44"/>
      <c r="M782" s="88"/>
    </row>
    <row r="783" spans="1:13" x14ac:dyDescent="0.3">
      <c r="A783" s="215">
        <f t="shared" si="95"/>
        <v>167</v>
      </c>
      <c r="B783" s="276"/>
      <c r="C783" s="276"/>
      <c r="D783" s="276"/>
      <c r="E783" s="276"/>
      <c r="F783" s="276"/>
      <c r="G783" s="276"/>
      <c r="H783" s="276"/>
      <c r="I783" s="276"/>
      <c r="J783" s="277"/>
      <c r="K783" s="55"/>
      <c r="L783" s="44"/>
      <c r="M783" s="88"/>
    </row>
    <row r="784" spans="1:13" x14ac:dyDescent="0.3">
      <c r="A784" s="215">
        <f t="shared" si="95"/>
        <v>168</v>
      </c>
      <c r="B784" s="276"/>
      <c r="C784" s="276"/>
      <c r="D784" s="276"/>
      <c r="E784" s="276"/>
      <c r="F784" s="276"/>
      <c r="G784" s="276"/>
      <c r="H784" s="276"/>
      <c r="I784" s="276"/>
      <c r="J784" s="277"/>
      <c r="K784" s="55"/>
      <c r="L784" s="44"/>
      <c r="M784" s="88"/>
    </row>
    <row r="785" spans="1:13" x14ac:dyDescent="0.3">
      <c r="A785" s="215">
        <f t="shared" si="95"/>
        <v>169</v>
      </c>
      <c r="B785" s="276"/>
      <c r="C785" s="276"/>
      <c r="D785" s="276"/>
      <c r="E785" s="276"/>
      <c r="F785" s="276"/>
      <c r="G785" s="276"/>
      <c r="H785" s="276"/>
      <c r="I785" s="276"/>
      <c r="J785" s="277"/>
      <c r="K785" s="55"/>
      <c r="L785" s="44"/>
      <c r="M785" s="88"/>
    </row>
    <row r="786" spans="1:13" x14ac:dyDescent="0.3">
      <c r="A786" s="215">
        <f t="shared" si="95"/>
        <v>170</v>
      </c>
      <c r="B786" s="276"/>
      <c r="C786" s="276"/>
      <c r="D786" s="276"/>
      <c r="E786" s="276"/>
      <c r="F786" s="276"/>
      <c r="G786" s="276"/>
      <c r="H786" s="276"/>
      <c r="I786" s="276"/>
      <c r="J786" s="277"/>
      <c r="K786" s="55"/>
      <c r="L786" s="44"/>
      <c r="M786" s="88"/>
    </row>
    <row r="787" spans="1:13" x14ac:dyDescent="0.3">
      <c r="A787" s="215">
        <f t="shared" si="95"/>
        <v>171</v>
      </c>
      <c r="B787" s="276"/>
      <c r="C787" s="276"/>
      <c r="D787" s="276"/>
      <c r="E787" s="276"/>
      <c r="F787" s="276"/>
      <c r="G787" s="276"/>
      <c r="H787" s="276"/>
      <c r="I787" s="276"/>
      <c r="J787" s="277"/>
      <c r="K787" s="55"/>
      <c r="L787" s="44"/>
      <c r="M787" s="88"/>
    </row>
    <row r="788" spans="1:13" ht="15" thickBot="1" x14ac:dyDescent="0.35">
      <c r="A788" s="216">
        <f t="shared" si="95"/>
        <v>172</v>
      </c>
      <c r="B788" s="282"/>
      <c r="C788" s="282"/>
      <c r="D788" s="282"/>
      <c r="E788" s="282"/>
      <c r="F788" s="282"/>
      <c r="G788" s="282"/>
      <c r="H788" s="282"/>
      <c r="I788" s="282"/>
      <c r="J788" s="283"/>
      <c r="K788" s="55"/>
      <c r="L788" s="45"/>
      <c r="M788" s="89"/>
    </row>
    <row r="789" spans="1:13" ht="4.95" customHeight="1" thickBot="1" x14ac:dyDescent="0.45">
      <c r="A789" s="36"/>
      <c r="B789" s="163"/>
      <c r="C789" s="36"/>
      <c r="D789" s="163"/>
      <c r="E789" s="163"/>
      <c r="F789" s="4"/>
      <c r="G789" s="161"/>
      <c r="H789" s="218"/>
      <c r="I789" s="176"/>
      <c r="J789" s="177"/>
      <c r="K789" s="4"/>
      <c r="L789" s="176"/>
      <c r="M789" s="177"/>
    </row>
    <row r="790" spans="1:13" ht="25.2" x14ac:dyDescent="0.3">
      <c r="A790" s="287">
        <v>6.4</v>
      </c>
      <c r="B790" s="322" t="s">
        <v>615</v>
      </c>
      <c r="C790" s="293" t="s">
        <v>103</v>
      </c>
      <c r="D790" s="296" t="s">
        <v>207</v>
      </c>
      <c r="E790" s="298">
        <f>I795</f>
        <v>15</v>
      </c>
      <c r="F790" s="310">
        <v>1</v>
      </c>
      <c r="G790" s="221">
        <v>173</v>
      </c>
      <c r="H790" s="54" t="s">
        <v>287</v>
      </c>
      <c r="I790" s="18">
        <v>4</v>
      </c>
      <c r="J790" s="19">
        <f>I790*10%/96</f>
        <v>4.1666666666666666E-3</v>
      </c>
      <c r="K790" s="228" t="str">
        <f t="shared" ref="K790:K795" si="96">IF(AND(L790&gt;=0,L790&lt;=I790),"",IF(AND(L790&gt;I790),"*"))</f>
        <v/>
      </c>
      <c r="L790" s="20">
        <v>4</v>
      </c>
      <c r="M790" s="19">
        <f>L790*10%/96</f>
        <v>4.1666666666666666E-3</v>
      </c>
    </row>
    <row r="791" spans="1:13" ht="25.2" x14ac:dyDescent="0.3">
      <c r="A791" s="288"/>
      <c r="B791" s="323"/>
      <c r="C791" s="294"/>
      <c r="D791" s="284"/>
      <c r="E791" s="299"/>
      <c r="F791" s="310"/>
      <c r="G791" s="222">
        <v>174</v>
      </c>
      <c r="H791" s="52" t="s">
        <v>288</v>
      </c>
      <c r="I791" s="13">
        <v>2</v>
      </c>
      <c r="J791" s="21">
        <f>I791*10%/96</f>
        <v>2.0833333333333333E-3</v>
      </c>
      <c r="K791" s="228" t="str">
        <f t="shared" si="96"/>
        <v/>
      </c>
      <c r="L791" s="14">
        <v>2</v>
      </c>
      <c r="M791" s="21">
        <f>L791*10%/96</f>
        <v>2.0833333333333333E-3</v>
      </c>
    </row>
    <row r="792" spans="1:13" ht="37.799999999999997" x14ac:dyDescent="0.4">
      <c r="A792" s="288"/>
      <c r="B792" s="323"/>
      <c r="C792" s="217" t="s">
        <v>104</v>
      </c>
      <c r="D792" s="214" t="s">
        <v>286</v>
      </c>
      <c r="E792" s="299"/>
      <c r="F792" s="6">
        <v>1</v>
      </c>
      <c r="G792" s="222">
        <v>175</v>
      </c>
      <c r="H792" s="52" t="s">
        <v>214</v>
      </c>
      <c r="I792" s="13">
        <v>5</v>
      </c>
      <c r="J792" s="21">
        <f t="shared" ref="J792:J794" si="97">I792*10%/96</f>
        <v>5.208333333333333E-3</v>
      </c>
      <c r="K792" s="228" t="str">
        <f t="shared" si="96"/>
        <v/>
      </c>
      <c r="L792" s="14">
        <v>5</v>
      </c>
      <c r="M792" s="21">
        <f t="shared" ref="M792:M794" si="98">L792*10%/96</f>
        <v>5.208333333333333E-3</v>
      </c>
    </row>
    <row r="793" spans="1:13" x14ac:dyDescent="0.3">
      <c r="A793" s="288"/>
      <c r="B793" s="323"/>
      <c r="C793" s="294" t="s">
        <v>105</v>
      </c>
      <c r="D793" s="284" t="s">
        <v>630</v>
      </c>
      <c r="E793" s="299"/>
      <c r="F793" s="310">
        <v>1</v>
      </c>
      <c r="G793" s="222">
        <v>176</v>
      </c>
      <c r="H793" s="52" t="s">
        <v>674</v>
      </c>
      <c r="I793" s="13">
        <v>2</v>
      </c>
      <c r="J793" s="21">
        <f t="shared" si="97"/>
        <v>2.0833333333333333E-3</v>
      </c>
      <c r="K793" s="228" t="str">
        <f t="shared" si="96"/>
        <v/>
      </c>
      <c r="L793" s="14">
        <v>2</v>
      </c>
      <c r="M793" s="21">
        <f t="shared" si="98"/>
        <v>2.0833333333333333E-3</v>
      </c>
    </row>
    <row r="794" spans="1:13" x14ac:dyDescent="0.3">
      <c r="A794" s="288"/>
      <c r="B794" s="323"/>
      <c r="C794" s="294"/>
      <c r="D794" s="284"/>
      <c r="E794" s="299"/>
      <c r="F794" s="310"/>
      <c r="G794" s="222">
        <v>177</v>
      </c>
      <c r="H794" s="52" t="s">
        <v>158</v>
      </c>
      <c r="I794" s="13">
        <v>2</v>
      </c>
      <c r="J794" s="21">
        <f t="shared" si="97"/>
        <v>2.0833333333333333E-3</v>
      </c>
      <c r="K794" s="228" t="str">
        <f t="shared" si="96"/>
        <v/>
      </c>
      <c r="L794" s="14">
        <v>2</v>
      </c>
      <c r="M794" s="21">
        <f t="shared" si="98"/>
        <v>2.0833333333333333E-3</v>
      </c>
    </row>
    <row r="795" spans="1:13" ht="16.2" thickBot="1" x14ac:dyDescent="0.45">
      <c r="A795" s="289"/>
      <c r="B795" s="324"/>
      <c r="C795" s="295"/>
      <c r="D795" s="297"/>
      <c r="E795" s="300"/>
      <c r="F795" s="6"/>
      <c r="G795" s="278" t="s">
        <v>140</v>
      </c>
      <c r="H795" s="279"/>
      <c r="I795" s="15">
        <f>SUM(I790:I794)</f>
        <v>15</v>
      </c>
      <c r="J795" s="16">
        <f>SUM(J790:J794)</f>
        <v>1.5625E-2</v>
      </c>
      <c r="K795" s="228" t="str">
        <f t="shared" si="96"/>
        <v/>
      </c>
      <c r="L795" s="17">
        <f>SUM(L790:L794)</f>
        <v>15</v>
      </c>
      <c r="M795" s="16">
        <f>SUM(M790:M794)</f>
        <v>1.5625E-2</v>
      </c>
    </row>
    <row r="796" spans="1:13" ht="4.95" customHeight="1" thickBot="1" x14ac:dyDescent="0.45">
      <c r="A796" s="34"/>
      <c r="B796" s="163"/>
      <c r="C796" s="34"/>
      <c r="D796" s="218"/>
      <c r="E796" s="218"/>
      <c r="F796" s="5"/>
      <c r="G796" s="172"/>
      <c r="H796" s="172"/>
      <c r="I796" s="165"/>
      <c r="J796" s="166"/>
      <c r="K796" s="5"/>
      <c r="L796" s="169"/>
      <c r="M796" s="180"/>
    </row>
    <row r="797" spans="1:13" x14ac:dyDescent="0.3">
      <c r="A797" s="219" t="s">
        <v>420</v>
      </c>
      <c r="B797" s="280" t="s">
        <v>139</v>
      </c>
      <c r="C797" s="280"/>
      <c r="D797" s="280"/>
      <c r="E797" s="280"/>
      <c r="F797" s="280"/>
      <c r="G797" s="280"/>
      <c r="H797" s="280"/>
      <c r="I797" s="280"/>
      <c r="J797" s="281"/>
      <c r="K797" s="38"/>
      <c r="L797" s="32" t="s">
        <v>138</v>
      </c>
      <c r="M797" s="67" t="s">
        <v>69</v>
      </c>
    </row>
    <row r="798" spans="1:13" x14ac:dyDescent="0.3">
      <c r="A798" s="222">
        <f>G790</f>
        <v>173</v>
      </c>
      <c r="B798" s="276"/>
      <c r="C798" s="276"/>
      <c r="D798" s="276"/>
      <c r="E798" s="276"/>
      <c r="F798" s="276"/>
      <c r="G798" s="276"/>
      <c r="H798" s="276"/>
      <c r="I798" s="276"/>
      <c r="J798" s="277"/>
      <c r="K798" s="55"/>
      <c r="L798" s="44"/>
      <c r="M798" s="88"/>
    </row>
    <row r="799" spans="1:13" x14ac:dyDescent="0.3">
      <c r="A799" s="222">
        <f t="shared" ref="A799:A802" si="99">G791</f>
        <v>174</v>
      </c>
      <c r="B799" s="276"/>
      <c r="C799" s="276"/>
      <c r="D799" s="276"/>
      <c r="E799" s="276"/>
      <c r="F799" s="276"/>
      <c r="G799" s="276"/>
      <c r="H799" s="276"/>
      <c r="I799" s="276"/>
      <c r="J799" s="277"/>
      <c r="K799" s="55"/>
      <c r="L799" s="44"/>
      <c r="M799" s="88"/>
    </row>
    <row r="800" spans="1:13" x14ac:dyDescent="0.3">
      <c r="A800" s="222">
        <f t="shared" si="99"/>
        <v>175</v>
      </c>
      <c r="B800" s="276"/>
      <c r="C800" s="276"/>
      <c r="D800" s="276"/>
      <c r="E800" s="276"/>
      <c r="F800" s="276"/>
      <c r="G800" s="276"/>
      <c r="H800" s="276"/>
      <c r="I800" s="276"/>
      <c r="J800" s="277"/>
      <c r="K800" s="55"/>
      <c r="L800" s="44"/>
      <c r="M800" s="88"/>
    </row>
    <row r="801" spans="1:13" x14ac:dyDescent="0.3">
      <c r="A801" s="222">
        <f t="shared" si="99"/>
        <v>176</v>
      </c>
      <c r="B801" s="276"/>
      <c r="C801" s="276"/>
      <c r="D801" s="276"/>
      <c r="E801" s="276"/>
      <c r="F801" s="276"/>
      <c r="G801" s="276"/>
      <c r="H801" s="276"/>
      <c r="I801" s="276"/>
      <c r="J801" s="277"/>
      <c r="K801" s="55"/>
      <c r="L801" s="44"/>
      <c r="M801" s="88"/>
    </row>
    <row r="802" spans="1:13" ht="15" thickBot="1" x14ac:dyDescent="0.35">
      <c r="A802" s="223">
        <f t="shared" si="99"/>
        <v>177</v>
      </c>
      <c r="B802" s="282"/>
      <c r="C802" s="282"/>
      <c r="D802" s="282"/>
      <c r="E802" s="282"/>
      <c r="F802" s="282"/>
      <c r="G802" s="282"/>
      <c r="H802" s="282"/>
      <c r="I802" s="282"/>
      <c r="J802" s="283"/>
      <c r="K802" s="55"/>
      <c r="L802" s="45"/>
      <c r="M802" s="89"/>
    </row>
    <row r="803" spans="1:13" ht="4.95" customHeight="1" thickBot="1" x14ac:dyDescent="0.45">
      <c r="A803" s="5"/>
      <c r="B803" s="5"/>
      <c r="C803" s="5"/>
      <c r="D803" s="5"/>
      <c r="E803" s="5"/>
      <c r="F803" s="5"/>
      <c r="G803" s="5"/>
      <c r="H803" s="5"/>
      <c r="I803" s="5"/>
      <c r="J803" s="5"/>
      <c r="K803" s="5"/>
      <c r="L803" s="5"/>
      <c r="M803" s="5"/>
    </row>
    <row r="804" spans="1:13" ht="15.6" x14ac:dyDescent="0.4">
      <c r="A804" s="287">
        <v>6.5</v>
      </c>
      <c r="B804" s="322" t="s">
        <v>616</v>
      </c>
      <c r="C804" s="293" t="s">
        <v>173</v>
      </c>
      <c r="D804" s="296" t="s">
        <v>289</v>
      </c>
      <c r="E804" s="325">
        <f>I809</f>
        <v>10</v>
      </c>
      <c r="F804" s="6"/>
      <c r="G804" s="221">
        <v>178</v>
      </c>
      <c r="H804" s="54" t="s">
        <v>290</v>
      </c>
      <c r="I804" s="18">
        <v>2</v>
      </c>
      <c r="J804" s="19">
        <f>I804*10%/96</f>
        <v>2.0833333333333333E-3</v>
      </c>
      <c r="K804" s="228" t="str">
        <f t="shared" ref="K804:K809" si="100">IF(AND(L804&gt;=0,L804&lt;=I804),"",IF(AND(L804&gt;I804),"*"))</f>
        <v/>
      </c>
      <c r="L804" s="20">
        <v>2</v>
      </c>
      <c r="M804" s="19">
        <f>L804*10%/96</f>
        <v>2.0833333333333333E-3</v>
      </c>
    </row>
    <row r="805" spans="1:13" ht="50.4" x14ac:dyDescent="0.3">
      <c r="A805" s="288"/>
      <c r="B805" s="323"/>
      <c r="C805" s="294"/>
      <c r="D805" s="284"/>
      <c r="E805" s="306"/>
      <c r="F805" s="310"/>
      <c r="G805" s="222">
        <v>179</v>
      </c>
      <c r="H805" s="52" t="s">
        <v>675</v>
      </c>
      <c r="I805" s="13">
        <v>2</v>
      </c>
      <c r="J805" s="21">
        <f>I805*10%/96</f>
        <v>2.0833333333333333E-3</v>
      </c>
      <c r="K805" s="228" t="str">
        <f t="shared" si="100"/>
        <v/>
      </c>
      <c r="L805" s="14">
        <v>2</v>
      </c>
      <c r="M805" s="21">
        <f>L805*10%/96</f>
        <v>2.0833333333333333E-3</v>
      </c>
    </row>
    <row r="806" spans="1:13" x14ac:dyDescent="0.3">
      <c r="A806" s="288"/>
      <c r="B806" s="323"/>
      <c r="C806" s="294"/>
      <c r="D806" s="284"/>
      <c r="E806" s="306"/>
      <c r="F806" s="310"/>
      <c r="G806" s="222">
        <v>180</v>
      </c>
      <c r="H806" s="52" t="s">
        <v>215</v>
      </c>
      <c r="I806" s="13">
        <v>3</v>
      </c>
      <c r="J806" s="21">
        <f t="shared" ref="J806:J808" si="101">I806*10%/96</f>
        <v>3.1250000000000006E-3</v>
      </c>
      <c r="K806" s="228" t="str">
        <f t="shared" si="100"/>
        <v/>
      </c>
      <c r="L806" s="14">
        <v>3</v>
      </c>
      <c r="M806" s="21">
        <f t="shared" ref="M806:M808" si="102">L806*10%/96</f>
        <v>3.1250000000000006E-3</v>
      </c>
    </row>
    <row r="807" spans="1:13" ht="46.2" customHeight="1" x14ac:dyDescent="0.3">
      <c r="A807" s="288"/>
      <c r="B807" s="323"/>
      <c r="C807" s="294" t="s">
        <v>106</v>
      </c>
      <c r="D807" s="284" t="s">
        <v>291</v>
      </c>
      <c r="E807" s="306"/>
      <c r="F807" s="310"/>
      <c r="G807" s="222">
        <v>181</v>
      </c>
      <c r="H807" s="52" t="s">
        <v>676</v>
      </c>
      <c r="I807" s="13">
        <v>1</v>
      </c>
      <c r="J807" s="21">
        <f t="shared" si="101"/>
        <v>1.0416666666666667E-3</v>
      </c>
      <c r="K807" s="228" t="str">
        <f t="shared" si="100"/>
        <v/>
      </c>
      <c r="L807" s="14">
        <v>1</v>
      </c>
      <c r="M807" s="21">
        <f t="shared" si="102"/>
        <v>1.0416666666666667E-3</v>
      </c>
    </row>
    <row r="808" spans="1:13" x14ac:dyDescent="0.3">
      <c r="A808" s="288"/>
      <c r="B808" s="323"/>
      <c r="C808" s="294"/>
      <c r="D808" s="284"/>
      <c r="E808" s="306"/>
      <c r="F808" s="310"/>
      <c r="G808" s="222">
        <v>182</v>
      </c>
      <c r="H808" s="52" t="s">
        <v>677</v>
      </c>
      <c r="I808" s="13">
        <v>2</v>
      </c>
      <c r="J808" s="21">
        <f t="shared" si="101"/>
        <v>2.0833333333333333E-3</v>
      </c>
      <c r="K808" s="228" t="str">
        <f t="shared" si="100"/>
        <v/>
      </c>
      <c r="L808" s="14">
        <v>2</v>
      </c>
      <c r="M808" s="21">
        <f t="shared" si="102"/>
        <v>2.0833333333333333E-3</v>
      </c>
    </row>
    <row r="809" spans="1:13" ht="16.2" thickBot="1" x14ac:dyDescent="0.45">
      <c r="A809" s="289"/>
      <c r="B809" s="324"/>
      <c r="C809" s="295"/>
      <c r="D809" s="297"/>
      <c r="E809" s="326"/>
      <c r="F809" s="6"/>
      <c r="G809" s="278" t="s">
        <v>140</v>
      </c>
      <c r="H809" s="279"/>
      <c r="I809" s="15">
        <f>SUM(I804:I808)</f>
        <v>10</v>
      </c>
      <c r="J809" s="24">
        <f>SUM(J804:J808)</f>
        <v>1.0416666666666666E-2</v>
      </c>
      <c r="K809" s="228" t="str">
        <f t="shared" si="100"/>
        <v/>
      </c>
      <c r="L809" s="17">
        <f>SUM(L804:L808)</f>
        <v>10</v>
      </c>
      <c r="M809" s="24">
        <f>SUM(M804:M808)</f>
        <v>1.0416666666666666E-2</v>
      </c>
    </row>
    <row r="810" spans="1:13" ht="4.95" customHeight="1" thickBot="1" x14ac:dyDescent="0.45">
      <c r="A810" s="5"/>
      <c r="B810" s="5"/>
      <c r="C810" s="5"/>
      <c r="D810" s="5"/>
      <c r="E810" s="5"/>
      <c r="F810" s="5"/>
      <c r="G810" s="5"/>
      <c r="H810" s="5"/>
      <c r="I810" s="5"/>
      <c r="J810" s="5"/>
      <c r="K810" s="5"/>
      <c r="L810" s="5"/>
      <c r="M810" s="5"/>
    </row>
    <row r="811" spans="1:13" x14ac:dyDescent="0.3">
      <c r="A811" s="219" t="s">
        <v>420</v>
      </c>
      <c r="B811" s="280" t="s">
        <v>139</v>
      </c>
      <c r="C811" s="280"/>
      <c r="D811" s="280"/>
      <c r="E811" s="280"/>
      <c r="F811" s="280"/>
      <c r="G811" s="280"/>
      <c r="H811" s="280"/>
      <c r="I811" s="280"/>
      <c r="J811" s="281"/>
      <c r="K811" s="38"/>
      <c r="L811" s="32" t="s">
        <v>138</v>
      </c>
      <c r="M811" s="67" t="s">
        <v>69</v>
      </c>
    </row>
    <row r="812" spans="1:13" x14ac:dyDescent="0.3">
      <c r="A812" s="222">
        <f>G804</f>
        <v>178</v>
      </c>
      <c r="B812" s="276"/>
      <c r="C812" s="276"/>
      <c r="D812" s="276"/>
      <c r="E812" s="276"/>
      <c r="F812" s="276"/>
      <c r="G812" s="276"/>
      <c r="H812" s="276"/>
      <c r="I812" s="276"/>
      <c r="J812" s="277"/>
      <c r="K812" s="55"/>
      <c r="L812" s="44"/>
      <c r="M812" s="88"/>
    </row>
    <row r="813" spans="1:13" x14ac:dyDescent="0.3">
      <c r="A813" s="222">
        <f t="shared" ref="A813:A816" si="103">G805</f>
        <v>179</v>
      </c>
      <c r="B813" s="276"/>
      <c r="C813" s="276"/>
      <c r="D813" s="276"/>
      <c r="E813" s="276"/>
      <c r="F813" s="276"/>
      <c r="G813" s="276"/>
      <c r="H813" s="276"/>
      <c r="I813" s="276"/>
      <c r="J813" s="277"/>
      <c r="K813" s="55"/>
      <c r="L813" s="44"/>
      <c r="M813" s="88"/>
    </row>
    <row r="814" spans="1:13" x14ac:dyDescent="0.3">
      <c r="A814" s="222">
        <f t="shared" si="103"/>
        <v>180</v>
      </c>
      <c r="B814" s="276"/>
      <c r="C814" s="276"/>
      <c r="D814" s="276"/>
      <c r="E814" s="276"/>
      <c r="F814" s="276"/>
      <c r="G814" s="276"/>
      <c r="H814" s="276"/>
      <c r="I814" s="276"/>
      <c r="J814" s="277"/>
      <c r="K814" s="55"/>
      <c r="L814" s="44"/>
      <c r="M814" s="88"/>
    </row>
    <row r="815" spans="1:13" x14ac:dyDescent="0.3">
      <c r="A815" s="222">
        <f t="shared" si="103"/>
        <v>181</v>
      </c>
      <c r="B815" s="276"/>
      <c r="C815" s="276"/>
      <c r="D815" s="276"/>
      <c r="E815" s="276"/>
      <c r="F815" s="276"/>
      <c r="G815" s="276"/>
      <c r="H815" s="276"/>
      <c r="I815" s="276"/>
      <c r="J815" s="277"/>
      <c r="K815" s="55"/>
      <c r="L815" s="44"/>
      <c r="M815" s="88"/>
    </row>
    <row r="816" spans="1:13" ht="15" thickBot="1" x14ac:dyDescent="0.35">
      <c r="A816" s="223">
        <f t="shared" si="103"/>
        <v>182</v>
      </c>
      <c r="B816" s="282"/>
      <c r="C816" s="282"/>
      <c r="D816" s="282"/>
      <c r="E816" s="282"/>
      <c r="F816" s="282"/>
      <c r="G816" s="282"/>
      <c r="H816" s="282"/>
      <c r="I816" s="282"/>
      <c r="J816" s="283"/>
      <c r="K816" s="55"/>
      <c r="L816" s="45"/>
      <c r="M816" s="89"/>
    </row>
    <row r="817" spans="1:13" ht="4.95" customHeight="1" thickBot="1" x14ac:dyDescent="0.45">
      <c r="A817" s="5"/>
      <c r="B817" s="5"/>
      <c r="C817" s="5"/>
      <c r="D817" s="5"/>
      <c r="E817" s="5"/>
      <c r="F817" s="5"/>
      <c r="G817" s="5"/>
      <c r="H817" s="5"/>
      <c r="I817" s="5"/>
      <c r="J817" s="5"/>
      <c r="K817" s="5"/>
      <c r="L817" s="5"/>
      <c r="M817" s="5"/>
    </row>
    <row r="818" spans="1:13" ht="37.799999999999997" customHeight="1" x14ac:dyDescent="0.3">
      <c r="A818" s="311" t="s">
        <v>955</v>
      </c>
      <c r="B818" s="312"/>
      <c r="C818" s="312"/>
      <c r="D818" s="312"/>
      <c r="E818" s="313"/>
      <c r="F818" s="60" t="s">
        <v>80</v>
      </c>
      <c r="G818" s="314" t="s">
        <v>168</v>
      </c>
      <c r="H818" s="315"/>
      <c r="I818" s="316">
        <f>I839+I881+I912+I926</f>
        <v>90</v>
      </c>
      <c r="J818" s="317"/>
      <c r="K818" s="68">
        <v>7</v>
      </c>
      <c r="L818" s="69" t="s">
        <v>179</v>
      </c>
      <c r="M818" s="70">
        <f>L839+L881+L912+L926</f>
        <v>90</v>
      </c>
    </row>
    <row r="819" spans="1:13" ht="24.6" customHeight="1" x14ac:dyDescent="0.4">
      <c r="A819" s="307" t="s">
        <v>420</v>
      </c>
      <c r="B819" s="285" t="s">
        <v>77</v>
      </c>
      <c r="C819" s="286" t="s">
        <v>1003</v>
      </c>
      <c r="D819" s="285" t="s">
        <v>52</v>
      </c>
      <c r="E819" s="306" t="s">
        <v>78</v>
      </c>
      <c r="F819" s="6"/>
      <c r="G819" s="307" t="s">
        <v>1004</v>
      </c>
      <c r="H819" s="285" t="s">
        <v>135</v>
      </c>
      <c r="I819" s="286" t="s">
        <v>136</v>
      </c>
      <c r="J819" s="306" t="s">
        <v>137</v>
      </c>
      <c r="K819" s="6"/>
      <c r="L819" s="307" t="s">
        <v>814</v>
      </c>
      <c r="M819" s="306"/>
    </row>
    <row r="820" spans="1:13" ht="15.6" x14ac:dyDescent="0.4">
      <c r="A820" s="307"/>
      <c r="B820" s="285"/>
      <c r="C820" s="286"/>
      <c r="D820" s="285"/>
      <c r="E820" s="306"/>
      <c r="F820" s="6"/>
      <c r="G820" s="307"/>
      <c r="H820" s="285"/>
      <c r="I820" s="286"/>
      <c r="J820" s="306"/>
      <c r="K820" s="6"/>
      <c r="L820" s="215" t="s">
        <v>74</v>
      </c>
      <c r="M820" s="224" t="s">
        <v>134</v>
      </c>
    </row>
    <row r="821" spans="1:13" ht="37.799999999999997" x14ac:dyDescent="0.3">
      <c r="A821" s="308">
        <v>7.1</v>
      </c>
      <c r="B821" s="291" t="s">
        <v>954</v>
      </c>
      <c r="C821" s="284" t="s">
        <v>24</v>
      </c>
      <c r="D821" s="284" t="s">
        <v>682</v>
      </c>
      <c r="E821" s="302">
        <f>I839</f>
        <v>41</v>
      </c>
      <c r="F821" s="310">
        <v>1</v>
      </c>
      <c r="G821" s="222">
        <v>183</v>
      </c>
      <c r="H821" s="52" t="s">
        <v>678</v>
      </c>
      <c r="I821" s="13">
        <v>4</v>
      </c>
      <c r="J821" s="12">
        <f>I821*9%/90</f>
        <v>4.0000000000000001E-3</v>
      </c>
      <c r="K821" s="228" t="str">
        <f t="shared" ref="K821:K839" si="104">IF(AND(L821&gt;=0,L821&lt;=I821),"",IF(AND(L821&gt;I821),"*"))</f>
        <v/>
      </c>
      <c r="L821" s="14">
        <v>4</v>
      </c>
      <c r="M821" s="12">
        <f>L821*9%/90</f>
        <v>4.0000000000000001E-3</v>
      </c>
    </row>
    <row r="822" spans="1:13" x14ac:dyDescent="0.3">
      <c r="A822" s="308"/>
      <c r="B822" s="291"/>
      <c r="C822" s="284"/>
      <c r="D822" s="284"/>
      <c r="E822" s="302"/>
      <c r="F822" s="310"/>
      <c r="G822" s="222">
        <v>184</v>
      </c>
      <c r="H822" s="52" t="s">
        <v>293</v>
      </c>
      <c r="I822" s="13">
        <v>2</v>
      </c>
      <c r="J822" s="12">
        <f t="shared" ref="J822:J838" si="105">I822*9%/90</f>
        <v>2E-3</v>
      </c>
      <c r="K822" s="228" t="str">
        <f t="shared" si="104"/>
        <v/>
      </c>
      <c r="L822" s="14">
        <v>2</v>
      </c>
      <c r="M822" s="12">
        <f t="shared" ref="M822:M838" si="106">L822*9%/90</f>
        <v>2E-3</v>
      </c>
    </row>
    <row r="823" spans="1:13" x14ac:dyDescent="0.3">
      <c r="A823" s="308"/>
      <c r="B823" s="291"/>
      <c r="C823" s="284"/>
      <c r="D823" s="284"/>
      <c r="E823" s="302"/>
      <c r="F823" s="310"/>
      <c r="G823" s="222">
        <v>185</v>
      </c>
      <c r="H823" s="52" t="s">
        <v>903</v>
      </c>
      <c r="I823" s="13">
        <v>2</v>
      </c>
      <c r="J823" s="12">
        <f t="shared" si="105"/>
        <v>2E-3</v>
      </c>
      <c r="K823" s="228" t="str">
        <f t="shared" si="104"/>
        <v/>
      </c>
      <c r="L823" s="14">
        <v>2</v>
      </c>
      <c r="M823" s="12">
        <f t="shared" si="106"/>
        <v>2E-3</v>
      </c>
    </row>
    <row r="824" spans="1:13" x14ac:dyDescent="0.3">
      <c r="A824" s="308"/>
      <c r="B824" s="291"/>
      <c r="C824" s="284"/>
      <c r="D824" s="284"/>
      <c r="E824" s="302"/>
      <c r="F824" s="310"/>
      <c r="G824" s="222">
        <v>186</v>
      </c>
      <c r="H824" s="52" t="s">
        <v>294</v>
      </c>
      <c r="I824" s="13">
        <v>1</v>
      </c>
      <c r="J824" s="12">
        <f t="shared" si="105"/>
        <v>1E-3</v>
      </c>
      <c r="K824" s="228" t="str">
        <f t="shared" si="104"/>
        <v/>
      </c>
      <c r="L824" s="14">
        <v>1</v>
      </c>
      <c r="M824" s="12">
        <f t="shared" si="106"/>
        <v>1E-3</v>
      </c>
    </row>
    <row r="825" spans="1:13" x14ac:dyDescent="0.3">
      <c r="A825" s="308"/>
      <c r="B825" s="291"/>
      <c r="C825" s="284"/>
      <c r="D825" s="284"/>
      <c r="E825" s="302"/>
      <c r="F825" s="310"/>
      <c r="G825" s="222">
        <v>187</v>
      </c>
      <c r="H825" s="52" t="s">
        <v>295</v>
      </c>
      <c r="I825" s="13">
        <v>4</v>
      </c>
      <c r="J825" s="12">
        <f t="shared" si="105"/>
        <v>4.0000000000000001E-3</v>
      </c>
      <c r="K825" s="228" t="str">
        <f t="shared" si="104"/>
        <v/>
      </c>
      <c r="L825" s="14">
        <v>4</v>
      </c>
      <c r="M825" s="12">
        <f t="shared" si="106"/>
        <v>4.0000000000000001E-3</v>
      </c>
    </row>
    <row r="826" spans="1:13" ht="25.2" x14ac:dyDescent="0.3">
      <c r="A826" s="308"/>
      <c r="B826" s="291"/>
      <c r="C826" s="284"/>
      <c r="D826" s="284"/>
      <c r="E826" s="302"/>
      <c r="F826" s="310"/>
      <c r="G826" s="222">
        <v>188</v>
      </c>
      <c r="H826" s="52" t="s">
        <v>1017</v>
      </c>
      <c r="I826" s="13">
        <v>4</v>
      </c>
      <c r="J826" s="12">
        <f t="shared" si="105"/>
        <v>4.0000000000000001E-3</v>
      </c>
      <c r="K826" s="228" t="str">
        <f t="shared" si="104"/>
        <v/>
      </c>
      <c r="L826" s="14">
        <v>4</v>
      </c>
      <c r="M826" s="12">
        <f t="shared" si="106"/>
        <v>4.0000000000000001E-3</v>
      </c>
    </row>
    <row r="827" spans="1:13" ht="49.8" customHeight="1" x14ac:dyDescent="0.3">
      <c r="A827" s="308"/>
      <c r="B827" s="291"/>
      <c r="C827" s="284" t="s">
        <v>25</v>
      </c>
      <c r="D827" s="284" t="s">
        <v>159</v>
      </c>
      <c r="E827" s="302"/>
      <c r="F827" s="310">
        <v>1</v>
      </c>
      <c r="G827" s="222">
        <v>189</v>
      </c>
      <c r="H827" s="52" t="s">
        <v>904</v>
      </c>
      <c r="I827" s="13">
        <v>4</v>
      </c>
      <c r="J827" s="12">
        <f t="shared" si="105"/>
        <v>4.0000000000000001E-3</v>
      </c>
      <c r="K827" s="228" t="str">
        <f t="shared" si="104"/>
        <v/>
      </c>
      <c r="L827" s="14">
        <v>4</v>
      </c>
      <c r="M827" s="12">
        <f t="shared" si="106"/>
        <v>4.0000000000000001E-3</v>
      </c>
    </row>
    <row r="828" spans="1:13" ht="23.4" customHeight="1" x14ac:dyDescent="0.3">
      <c r="A828" s="308"/>
      <c r="B828" s="291"/>
      <c r="C828" s="284"/>
      <c r="D828" s="284"/>
      <c r="E828" s="302"/>
      <c r="F828" s="310"/>
      <c r="G828" s="222">
        <v>190</v>
      </c>
      <c r="H828" s="52" t="s">
        <v>905</v>
      </c>
      <c r="I828" s="13">
        <v>1</v>
      </c>
      <c r="J828" s="12">
        <f t="shared" si="105"/>
        <v>1E-3</v>
      </c>
      <c r="K828" s="228" t="str">
        <f t="shared" si="104"/>
        <v/>
      </c>
      <c r="L828" s="14">
        <v>1</v>
      </c>
      <c r="M828" s="12">
        <f t="shared" si="106"/>
        <v>1E-3</v>
      </c>
    </row>
    <row r="829" spans="1:13" ht="37.799999999999997" x14ac:dyDescent="0.3">
      <c r="A829" s="308"/>
      <c r="B829" s="291"/>
      <c r="C829" s="284" t="s">
        <v>73</v>
      </c>
      <c r="D829" s="284" t="s">
        <v>906</v>
      </c>
      <c r="E829" s="302"/>
      <c r="F829" s="310">
        <v>1</v>
      </c>
      <c r="G829" s="222">
        <v>191</v>
      </c>
      <c r="H829" s="52" t="s">
        <v>679</v>
      </c>
      <c r="I829" s="13">
        <v>2</v>
      </c>
      <c r="J829" s="12">
        <f t="shared" si="105"/>
        <v>2E-3</v>
      </c>
      <c r="K829" s="228" t="str">
        <f t="shared" si="104"/>
        <v/>
      </c>
      <c r="L829" s="14">
        <v>2</v>
      </c>
      <c r="M829" s="12">
        <f t="shared" si="106"/>
        <v>2E-3</v>
      </c>
    </row>
    <row r="830" spans="1:13" ht="37.799999999999997" x14ac:dyDescent="0.3">
      <c r="A830" s="308"/>
      <c r="B830" s="291"/>
      <c r="C830" s="284"/>
      <c r="D830" s="284"/>
      <c r="E830" s="302"/>
      <c r="F830" s="310"/>
      <c r="G830" s="222">
        <v>192</v>
      </c>
      <c r="H830" s="52" t="s">
        <v>296</v>
      </c>
      <c r="I830" s="13">
        <v>3</v>
      </c>
      <c r="J830" s="12">
        <f t="shared" si="105"/>
        <v>3.0000000000000001E-3</v>
      </c>
      <c r="K830" s="228" t="str">
        <f t="shared" si="104"/>
        <v/>
      </c>
      <c r="L830" s="14">
        <v>3</v>
      </c>
      <c r="M830" s="12">
        <f t="shared" si="106"/>
        <v>3.0000000000000001E-3</v>
      </c>
    </row>
    <row r="831" spans="1:13" ht="23.4" customHeight="1" x14ac:dyDescent="0.4">
      <c r="A831" s="308"/>
      <c r="B831" s="291"/>
      <c r="C831" s="284" t="s">
        <v>107</v>
      </c>
      <c r="D831" s="284" t="s">
        <v>681</v>
      </c>
      <c r="E831" s="302"/>
      <c r="F831" s="7">
        <v>1</v>
      </c>
      <c r="G831" s="222">
        <v>193</v>
      </c>
      <c r="H831" s="52" t="s">
        <v>680</v>
      </c>
      <c r="I831" s="13">
        <v>2</v>
      </c>
      <c r="J831" s="12">
        <f t="shared" si="105"/>
        <v>2E-3</v>
      </c>
      <c r="K831" s="228" t="str">
        <f t="shared" si="104"/>
        <v/>
      </c>
      <c r="L831" s="14">
        <v>2</v>
      </c>
      <c r="M831" s="12">
        <f t="shared" si="106"/>
        <v>2E-3</v>
      </c>
    </row>
    <row r="832" spans="1:13" ht="42" customHeight="1" x14ac:dyDescent="0.4">
      <c r="A832" s="308"/>
      <c r="B832" s="291"/>
      <c r="C832" s="284"/>
      <c r="D832" s="284"/>
      <c r="E832" s="302"/>
      <c r="F832" s="7">
        <v>1</v>
      </c>
      <c r="G832" s="222">
        <v>194</v>
      </c>
      <c r="H832" s="52" t="s">
        <v>581</v>
      </c>
      <c r="I832" s="13">
        <v>2</v>
      </c>
      <c r="J832" s="12">
        <f t="shared" si="105"/>
        <v>2E-3</v>
      </c>
      <c r="K832" s="228" t="str">
        <f t="shared" si="104"/>
        <v/>
      </c>
      <c r="L832" s="14">
        <v>2</v>
      </c>
      <c r="M832" s="12">
        <f t="shared" si="106"/>
        <v>2E-3</v>
      </c>
    </row>
    <row r="833" spans="1:13" ht="25.2" x14ac:dyDescent="0.3">
      <c r="A833" s="308"/>
      <c r="B833" s="291"/>
      <c r="C833" s="284" t="s">
        <v>174</v>
      </c>
      <c r="D833" s="284" t="s">
        <v>907</v>
      </c>
      <c r="E833" s="302"/>
      <c r="F833" s="310">
        <v>1</v>
      </c>
      <c r="G833" s="222">
        <v>195</v>
      </c>
      <c r="H833" s="52" t="s">
        <v>908</v>
      </c>
      <c r="I833" s="13">
        <v>1</v>
      </c>
      <c r="J833" s="12">
        <f t="shared" si="105"/>
        <v>1E-3</v>
      </c>
      <c r="K833" s="228" t="str">
        <f t="shared" si="104"/>
        <v/>
      </c>
      <c r="L833" s="14">
        <v>1</v>
      </c>
      <c r="M833" s="12">
        <f t="shared" si="106"/>
        <v>1E-3</v>
      </c>
    </row>
    <row r="834" spans="1:13" x14ac:dyDescent="0.3">
      <c r="A834" s="308"/>
      <c r="B834" s="291"/>
      <c r="C834" s="284"/>
      <c r="D834" s="284"/>
      <c r="E834" s="302"/>
      <c r="F834" s="310"/>
      <c r="G834" s="222">
        <v>196</v>
      </c>
      <c r="H834" s="52" t="s">
        <v>216</v>
      </c>
      <c r="I834" s="13">
        <v>1</v>
      </c>
      <c r="J834" s="12">
        <f t="shared" si="105"/>
        <v>1E-3</v>
      </c>
      <c r="K834" s="228" t="str">
        <f t="shared" si="104"/>
        <v/>
      </c>
      <c r="L834" s="14">
        <v>1</v>
      </c>
      <c r="M834" s="12">
        <f t="shared" si="106"/>
        <v>1E-3</v>
      </c>
    </row>
    <row r="835" spans="1:13" ht="37.799999999999997" x14ac:dyDescent="0.3">
      <c r="A835" s="308"/>
      <c r="B835" s="291"/>
      <c r="C835" s="284"/>
      <c r="D835" s="284"/>
      <c r="E835" s="302"/>
      <c r="F835" s="310"/>
      <c r="G835" s="222">
        <v>197</v>
      </c>
      <c r="H835" s="52" t="s">
        <v>909</v>
      </c>
      <c r="I835" s="13">
        <v>2</v>
      </c>
      <c r="J835" s="12">
        <f t="shared" si="105"/>
        <v>2E-3</v>
      </c>
      <c r="K835" s="228" t="str">
        <f t="shared" si="104"/>
        <v/>
      </c>
      <c r="L835" s="14">
        <v>2</v>
      </c>
      <c r="M835" s="12">
        <f t="shared" si="106"/>
        <v>2E-3</v>
      </c>
    </row>
    <row r="836" spans="1:13" ht="25.2" x14ac:dyDescent="0.3">
      <c r="A836" s="308"/>
      <c r="B836" s="291"/>
      <c r="C836" s="284" t="s">
        <v>108</v>
      </c>
      <c r="D836" s="284" t="s">
        <v>292</v>
      </c>
      <c r="E836" s="302"/>
      <c r="F836" s="310">
        <v>1</v>
      </c>
      <c r="G836" s="222">
        <v>198</v>
      </c>
      <c r="H836" s="52" t="s">
        <v>297</v>
      </c>
      <c r="I836" s="13">
        <v>2</v>
      </c>
      <c r="J836" s="12">
        <f t="shared" si="105"/>
        <v>2E-3</v>
      </c>
      <c r="K836" s="228" t="str">
        <f t="shared" si="104"/>
        <v/>
      </c>
      <c r="L836" s="14">
        <v>2</v>
      </c>
      <c r="M836" s="12">
        <f t="shared" si="106"/>
        <v>2E-3</v>
      </c>
    </row>
    <row r="837" spans="1:13" x14ac:dyDescent="0.3">
      <c r="A837" s="308"/>
      <c r="B837" s="291"/>
      <c r="C837" s="284"/>
      <c r="D837" s="284"/>
      <c r="E837" s="302"/>
      <c r="F837" s="310"/>
      <c r="G837" s="222">
        <v>199</v>
      </c>
      <c r="H837" s="52" t="s">
        <v>298</v>
      </c>
      <c r="I837" s="13">
        <v>2</v>
      </c>
      <c r="J837" s="12">
        <f t="shared" si="105"/>
        <v>2E-3</v>
      </c>
      <c r="K837" s="228" t="str">
        <f t="shared" si="104"/>
        <v/>
      </c>
      <c r="L837" s="14">
        <v>2</v>
      </c>
      <c r="M837" s="12">
        <f t="shared" si="106"/>
        <v>2E-3</v>
      </c>
    </row>
    <row r="838" spans="1:13" ht="25.2" x14ac:dyDescent="0.3">
      <c r="A838" s="308"/>
      <c r="B838" s="291"/>
      <c r="C838" s="284"/>
      <c r="D838" s="284"/>
      <c r="E838" s="302"/>
      <c r="F838" s="310"/>
      <c r="G838" s="222">
        <v>200</v>
      </c>
      <c r="H838" s="52" t="s">
        <v>299</v>
      </c>
      <c r="I838" s="13">
        <v>2</v>
      </c>
      <c r="J838" s="12">
        <f t="shared" si="105"/>
        <v>2E-3</v>
      </c>
      <c r="K838" s="228" t="str">
        <f t="shared" si="104"/>
        <v/>
      </c>
      <c r="L838" s="14">
        <v>2</v>
      </c>
      <c r="M838" s="12">
        <f t="shared" si="106"/>
        <v>2E-3</v>
      </c>
    </row>
    <row r="839" spans="1:13" ht="16.2" thickBot="1" x14ac:dyDescent="0.45">
      <c r="A839" s="309"/>
      <c r="B839" s="292"/>
      <c r="C839" s="297"/>
      <c r="D839" s="297"/>
      <c r="E839" s="303"/>
      <c r="F839" s="6"/>
      <c r="G839" s="278" t="s">
        <v>140</v>
      </c>
      <c r="H839" s="279"/>
      <c r="I839" s="9">
        <f>SUM(I821:I838)</f>
        <v>41</v>
      </c>
      <c r="J839" s="27">
        <f>SUM(J821:J838)</f>
        <v>4.1000000000000009E-2</v>
      </c>
      <c r="K839" s="228" t="str">
        <f t="shared" si="104"/>
        <v/>
      </c>
      <c r="L839" s="11">
        <f>SUM(L821:L838)</f>
        <v>41</v>
      </c>
      <c r="M839" s="27">
        <f>SUM(M821:M838)</f>
        <v>4.1000000000000009E-2</v>
      </c>
    </row>
    <row r="840" spans="1:13" ht="4.95" customHeight="1" thickBot="1" x14ac:dyDescent="0.45">
      <c r="A840" s="36"/>
      <c r="B840" s="163"/>
      <c r="C840" s="36"/>
      <c r="D840" s="218"/>
      <c r="E840" s="218"/>
      <c r="F840" s="4"/>
      <c r="G840" s="172"/>
      <c r="H840" s="172"/>
      <c r="I840" s="176"/>
      <c r="J840" s="177"/>
      <c r="K840" s="4"/>
      <c r="L840" s="176"/>
      <c r="M840" s="177"/>
    </row>
    <row r="841" spans="1:13" x14ac:dyDescent="0.3">
      <c r="A841" s="219" t="s">
        <v>420</v>
      </c>
      <c r="B841" s="280" t="s">
        <v>139</v>
      </c>
      <c r="C841" s="280"/>
      <c r="D841" s="280"/>
      <c r="E841" s="280"/>
      <c r="F841" s="280"/>
      <c r="G841" s="280"/>
      <c r="H841" s="280"/>
      <c r="I841" s="280"/>
      <c r="J841" s="281"/>
      <c r="K841" s="38"/>
      <c r="L841" s="32" t="s">
        <v>138</v>
      </c>
      <c r="M841" s="67" t="s">
        <v>69</v>
      </c>
    </row>
    <row r="842" spans="1:13" x14ac:dyDescent="0.3">
      <c r="A842" s="222">
        <f>G821</f>
        <v>183</v>
      </c>
      <c r="B842" s="276"/>
      <c r="C842" s="276"/>
      <c r="D842" s="276"/>
      <c r="E842" s="276"/>
      <c r="F842" s="276"/>
      <c r="G842" s="276"/>
      <c r="H842" s="276"/>
      <c r="I842" s="276"/>
      <c r="J842" s="277"/>
      <c r="K842" s="55"/>
      <c r="L842" s="44"/>
      <c r="M842" s="88"/>
    </row>
    <row r="843" spans="1:13" x14ac:dyDescent="0.3">
      <c r="A843" s="222">
        <f t="shared" ref="A843:A859" si="107">G822</f>
        <v>184</v>
      </c>
      <c r="B843" s="276"/>
      <c r="C843" s="276"/>
      <c r="D843" s="276"/>
      <c r="E843" s="276"/>
      <c r="F843" s="276"/>
      <c r="G843" s="276"/>
      <c r="H843" s="276"/>
      <c r="I843" s="276"/>
      <c r="J843" s="277"/>
      <c r="K843" s="55"/>
      <c r="L843" s="44"/>
      <c r="M843" s="88"/>
    </row>
    <row r="844" spans="1:13" x14ac:dyDescent="0.3">
      <c r="A844" s="222">
        <f t="shared" si="107"/>
        <v>185</v>
      </c>
      <c r="B844" s="276"/>
      <c r="C844" s="276"/>
      <c r="D844" s="276"/>
      <c r="E844" s="276"/>
      <c r="F844" s="276"/>
      <c r="G844" s="276"/>
      <c r="H844" s="276"/>
      <c r="I844" s="276"/>
      <c r="J844" s="277"/>
      <c r="K844" s="55"/>
      <c r="L844" s="44"/>
      <c r="M844" s="88"/>
    </row>
    <row r="845" spans="1:13" x14ac:dyDescent="0.3">
      <c r="A845" s="222">
        <f t="shared" si="107"/>
        <v>186</v>
      </c>
      <c r="B845" s="276"/>
      <c r="C845" s="276"/>
      <c r="D845" s="276"/>
      <c r="E845" s="276"/>
      <c r="F845" s="276"/>
      <c r="G845" s="276"/>
      <c r="H845" s="276"/>
      <c r="I845" s="276"/>
      <c r="J845" s="277"/>
      <c r="K845" s="55"/>
      <c r="L845" s="44"/>
      <c r="M845" s="88"/>
    </row>
    <row r="846" spans="1:13" x14ac:dyDescent="0.3">
      <c r="A846" s="222">
        <f t="shared" si="107"/>
        <v>187</v>
      </c>
      <c r="B846" s="276"/>
      <c r="C846" s="276"/>
      <c r="D846" s="276"/>
      <c r="E846" s="276"/>
      <c r="F846" s="276"/>
      <c r="G846" s="276"/>
      <c r="H846" s="276"/>
      <c r="I846" s="276"/>
      <c r="J846" s="277"/>
      <c r="K846" s="55"/>
      <c r="L846" s="44"/>
      <c r="M846" s="88"/>
    </row>
    <row r="847" spans="1:13" ht="15.6" x14ac:dyDescent="0.4">
      <c r="A847" s="222">
        <f t="shared" si="107"/>
        <v>188</v>
      </c>
      <c r="B847" s="276"/>
      <c r="C847" s="276"/>
      <c r="D847" s="276"/>
      <c r="E847" s="276"/>
      <c r="F847" s="276"/>
      <c r="G847" s="276"/>
      <c r="H847" s="276"/>
      <c r="I847" s="276"/>
      <c r="J847" s="277"/>
      <c r="K847" s="4"/>
      <c r="L847" s="8"/>
      <c r="M847" s="79"/>
    </row>
    <row r="848" spans="1:13" ht="15.6" x14ac:dyDescent="0.4">
      <c r="A848" s="222">
        <f t="shared" si="107"/>
        <v>189</v>
      </c>
      <c r="B848" s="276"/>
      <c r="C848" s="276"/>
      <c r="D848" s="276"/>
      <c r="E848" s="276"/>
      <c r="F848" s="276"/>
      <c r="G848" s="276"/>
      <c r="H848" s="276"/>
      <c r="I848" s="276"/>
      <c r="J848" s="277"/>
      <c r="K848" s="4"/>
      <c r="L848" s="8"/>
      <c r="M848" s="79"/>
    </row>
    <row r="849" spans="1:13" ht="15.6" x14ac:dyDescent="0.4">
      <c r="A849" s="222">
        <f t="shared" si="107"/>
        <v>190</v>
      </c>
      <c r="B849" s="276"/>
      <c r="C849" s="276"/>
      <c r="D849" s="276"/>
      <c r="E849" s="276"/>
      <c r="F849" s="276"/>
      <c r="G849" s="276"/>
      <c r="H849" s="276"/>
      <c r="I849" s="276"/>
      <c r="J849" s="277"/>
      <c r="K849" s="4"/>
      <c r="L849" s="8"/>
      <c r="M849" s="79"/>
    </row>
    <row r="850" spans="1:13" ht="15.6" x14ac:dyDescent="0.4">
      <c r="A850" s="222">
        <f t="shared" si="107"/>
        <v>191</v>
      </c>
      <c r="B850" s="276"/>
      <c r="C850" s="276"/>
      <c r="D850" s="276"/>
      <c r="E850" s="276"/>
      <c r="F850" s="276"/>
      <c r="G850" s="276"/>
      <c r="H850" s="276"/>
      <c r="I850" s="276"/>
      <c r="J850" s="277"/>
      <c r="K850" s="4"/>
      <c r="L850" s="8"/>
      <c r="M850" s="79"/>
    </row>
    <row r="851" spans="1:13" ht="15.6" x14ac:dyDescent="0.4">
      <c r="A851" s="222">
        <f t="shared" si="107"/>
        <v>192</v>
      </c>
      <c r="B851" s="276"/>
      <c r="C851" s="276"/>
      <c r="D851" s="276"/>
      <c r="E851" s="276"/>
      <c r="F851" s="276"/>
      <c r="G851" s="276"/>
      <c r="H851" s="276"/>
      <c r="I851" s="276"/>
      <c r="J851" s="277"/>
      <c r="K851" s="4"/>
      <c r="L851" s="8"/>
      <c r="M851" s="79"/>
    </row>
    <row r="852" spans="1:13" ht="15.6" x14ac:dyDescent="0.4">
      <c r="A852" s="222">
        <f t="shared" si="107"/>
        <v>193</v>
      </c>
      <c r="B852" s="276"/>
      <c r="C852" s="276"/>
      <c r="D852" s="276"/>
      <c r="E852" s="276"/>
      <c r="F852" s="276"/>
      <c r="G852" s="276"/>
      <c r="H852" s="276"/>
      <c r="I852" s="276"/>
      <c r="J852" s="277"/>
      <c r="K852" s="4"/>
      <c r="L852" s="8"/>
      <c r="M852" s="79"/>
    </row>
    <row r="853" spans="1:13" ht="15.6" x14ac:dyDescent="0.4">
      <c r="A853" s="222">
        <f t="shared" si="107"/>
        <v>194</v>
      </c>
      <c r="B853" s="276"/>
      <c r="C853" s="276"/>
      <c r="D853" s="276"/>
      <c r="E853" s="276"/>
      <c r="F853" s="276"/>
      <c r="G853" s="276"/>
      <c r="H853" s="276"/>
      <c r="I853" s="276"/>
      <c r="J853" s="277"/>
      <c r="K853" s="4"/>
      <c r="L853" s="8"/>
      <c r="M853" s="79"/>
    </row>
    <row r="854" spans="1:13" ht="15.6" x14ac:dyDescent="0.4">
      <c r="A854" s="222">
        <f t="shared" si="107"/>
        <v>195</v>
      </c>
      <c r="B854" s="276"/>
      <c r="C854" s="276"/>
      <c r="D854" s="276"/>
      <c r="E854" s="276"/>
      <c r="F854" s="276"/>
      <c r="G854" s="276"/>
      <c r="H854" s="276"/>
      <c r="I854" s="276"/>
      <c r="J854" s="277"/>
      <c r="K854" s="4"/>
      <c r="L854" s="8"/>
      <c r="M854" s="79"/>
    </row>
    <row r="855" spans="1:13" ht="15.6" x14ac:dyDescent="0.4">
      <c r="A855" s="222">
        <f t="shared" si="107"/>
        <v>196</v>
      </c>
      <c r="B855" s="276"/>
      <c r="C855" s="276"/>
      <c r="D855" s="276"/>
      <c r="E855" s="276"/>
      <c r="F855" s="276"/>
      <c r="G855" s="276"/>
      <c r="H855" s="276"/>
      <c r="I855" s="276"/>
      <c r="J855" s="277"/>
      <c r="K855" s="4"/>
      <c r="L855" s="8"/>
      <c r="M855" s="79"/>
    </row>
    <row r="856" spans="1:13" ht="15.6" x14ac:dyDescent="0.4">
      <c r="A856" s="222">
        <f t="shared" si="107"/>
        <v>197</v>
      </c>
      <c r="B856" s="276"/>
      <c r="C856" s="276"/>
      <c r="D856" s="276"/>
      <c r="E856" s="276"/>
      <c r="F856" s="276"/>
      <c r="G856" s="276"/>
      <c r="H856" s="276"/>
      <c r="I856" s="276"/>
      <c r="J856" s="277"/>
      <c r="K856" s="4"/>
      <c r="L856" s="8"/>
      <c r="M856" s="79"/>
    </row>
    <row r="857" spans="1:13" ht="15.6" x14ac:dyDescent="0.4">
      <c r="A857" s="222">
        <f t="shared" si="107"/>
        <v>198</v>
      </c>
      <c r="B857" s="276"/>
      <c r="C857" s="276"/>
      <c r="D857" s="276"/>
      <c r="E857" s="276"/>
      <c r="F857" s="276"/>
      <c r="G857" s="276"/>
      <c r="H857" s="276"/>
      <c r="I857" s="276"/>
      <c r="J857" s="277"/>
      <c r="K857" s="4"/>
      <c r="L857" s="8"/>
      <c r="M857" s="79"/>
    </row>
    <row r="858" spans="1:13" ht="15.6" x14ac:dyDescent="0.4">
      <c r="A858" s="222">
        <f t="shared" si="107"/>
        <v>199</v>
      </c>
      <c r="B858" s="276"/>
      <c r="C858" s="276"/>
      <c r="D858" s="276"/>
      <c r="E858" s="276"/>
      <c r="F858" s="276"/>
      <c r="G858" s="276"/>
      <c r="H858" s="276"/>
      <c r="I858" s="276"/>
      <c r="J858" s="277"/>
      <c r="K858" s="4"/>
      <c r="L858" s="8"/>
      <c r="M858" s="79"/>
    </row>
    <row r="859" spans="1:13" ht="16.2" thickBot="1" x14ac:dyDescent="0.45">
      <c r="A859" s="223">
        <f t="shared" si="107"/>
        <v>200</v>
      </c>
      <c r="B859" s="282"/>
      <c r="C859" s="282"/>
      <c r="D859" s="282"/>
      <c r="E859" s="282"/>
      <c r="F859" s="282"/>
      <c r="G859" s="282"/>
      <c r="H859" s="282"/>
      <c r="I859" s="282"/>
      <c r="J859" s="283"/>
      <c r="K859" s="4"/>
      <c r="L859" s="80"/>
      <c r="M859" s="81"/>
    </row>
    <row r="860" spans="1:13" ht="4.95" customHeight="1" thickBot="1" x14ac:dyDescent="0.45">
      <c r="A860" s="34"/>
      <c r="B860" s="163"/>
      <c r="C860" s="36"/>
      <c r="D860" s="163"/>
      <c r="E860" s="163"/>
      <c r="F860" s="4"/>
      <c r="G860" s="161"/>
      <c r="H860" s="218"/>
      <c r="I860" s="176"/>
      <c r="J860" s="177"/>
      <c r="K860" s="4"/>
      <c r="L860" s="176"/>
      <c r="M860" s="177"/>
    </row>
    <row r="861" spans="1:13" x14ac:dyDescent="0.3">
      <c r="A861" s="287">
        <v>7.2</v>
      </c>
      <c r="B861" s="290" t="s">
        <v>804</v>
      </c>
      <c r="C861" s="293" t="s">
        <v>26</v>
      </c>
      <c r="D861" s="296" t="s">
        <v>300</v>
      </c>
      <c r="E861" s="298">
        <f>I881</f>
        <v>30</v>
      </c>
      <c r="F861" s="310">
        <v>1</v>
      </c>
      <c r="G861" s="82">
        <v>201</v>
      </c>
      <c r="H861" s="54" t="s">
        <v>993</v>
      </c>
      <c r="I861" s="18">
        <v>1</v>
      </c>
      <c r="J861" s="19">
        <f>I861*9%/90</f>
        <v>1E-3</v>
      </c>
      <c r="K861" s="228" t="str">
        <f t="shared" ref="K861:K881" si="108">IF(AND(L861&gt;=0,L861&lt;=I861),"",IF(AND(L861&gt;I861),"*"))</f>
        <v/>
      </c>
      <c r="L861" s="20">
        <v>1</v>
      </c>
      <c r="M861" s="19">
        <f>L861*9%/90</f>
        <v>1E-3</v>
      </c>
    </row>
    <row r="862" spans="1:13" x14ac:dyDescent="0.3">
      <c r="A862" s="288"/>
      <c r="B862" s="291"/>
      <c r="C862" s="294"/>
      <c r="D862" s="284"/>
      <c r="E862" s="299"/>
      <c r="F862" s="310"/>
      <c r="G862" s="83">
        <v>202</v>
      </c>
      <c r="H862" s="62" t="s">
        <v>208</v>
      </c>
      <c r="I862" s="13">
        <v>1</v>
      </c>
      <c r="J862" s="21">
        <f>I862*9%/90</f>
        <v>1E-3</v>
      </c>
      <c r="K862" s="228" t="str">
        <f t="shared" si="108"/>
        <v/>
      </c>
      <c r="L862" s="14">
        <v>1</v>
      </c>
      <c r="M862" s="21">
        <f>L862*9%/90</f>
        <v>1E-3</v>
      </c>
    </row>
    <row r="863" spans="1:13" x14ac:dyDescent="0.3">
      <c r="A863" s="288"/>
      <c r="B863" s="291"/>
      <c r="C863" s="294"/>
      <c r="D863" s="284"/>
      <c r="E863" s="299"/>
      <c r="F863" s="310"/>
      <c r="G863" s="83">
        <v>203</v>
      </c>
      <c r="H863" s="52" t="s">
        <v>788</v>
      </c>
      <c r="I863" s="13">
        <v>1</v>
      </c>
      <c r="J863" s="21">
        <f t="shared" ref="J863:J880" si="109">I863*9%/90</f>
        <v>1E-3</v>
      </c>
      <c r="K863" s="228" t="str">
        <f t="shared" si="108"/>
        <v/>
      </c>
      <c r="L863" s="14">
        <v>1</v>
      </c>
      <c r="M863" s="21">
        <f t="shared" ref="M863:M880" si="110">L863*9%/90</f>
        <v>1E-3</v>
      </c>
    </row>
    <row r="864" spans="1:13" ht="24" customHeight="1" x14ac:dyDescent="0.3">
      <c r="A864" s="288"/>
      <c r="B864" s="291"/>
      <c r="C864" s="294" t="s">
        <v>109</v>
      </c>
      <c r="D864" s="284" t="s">
        <v>301</v>
      </c>
      <c r="E864" s="299"/>
      <c r="F864" s="310"/>
      <c r="G864" s="83">
        <v>204</v>
      </c>
      <c r="H864" s="52" t="s">
        <v>910</v>
      </c>
      <c r="I864" s="13">
        <v>1</v>
      </c>
      <c r="J864" s="21">
        <f t="shared" si="109"/>
        <v>1E-3</v>
      </c>
      <c r="K864" s="228" t="str">
        <f t="shared" si="108"/>
        <v/>
      </c>
      <c r="L864" s="14">
        <v>1</v>
      </c>
      <c r="M864" s="21">
        <f t="shared" si="110"/>
        <v>1E-3</v>
      </c>
    </row>
    <row r="865" spans="1:13" ht="24" customHeight="1" x14ac:dyDescent="0.3">
      <c r="A865" s="288"/>
      <c r="B865" s="291"/>
      <c r="C865" s="294"/>
      <c r="D865" s="284"/>
      <c r="E865" s="299"/>
      <c r="F865" s="310"/>
      <c r="G865" s="83">
        <v>205</v>
      </c>
      <c r="H865" s="52" t="s">
        <v>953</v>
      </c>
      <c r="I865" s="13">
        <v>1</v>
      </c>
      <c r="J865" s="21">
        <f t="shared" si="109"/>
        <v>1E-3</v>
      </c>
      <c r="K865" s="228" t="str">
        <f t="shared" si="108"/>
        <v/>
      </c>
      <c r="L865" s="14">
        <v>1</v>
      </c>
      <c r="M865" s="21">
        <f t="shared" si="110"/>
        <v>1E-3</v>
      </c>
    </row>
    <row r="866" spans="1:13" x14ac:dyDescent="0.3">
      <c r="A866" s="288"/>
      <c r="B866" s="291"/>
      <c r="C866" s="294"/>
      <c r="D866" s="284"/>
      <c r="E866" s="299"/>
      <c r="F866" s="310"/>
      <c r="G866" s="83">
        <v>206</v>
      </c>
      <c r="H866" s="52" t="s">
        <v>789</v>
      </c>
      <c r="I866" s="13">
        <v>1</v>
      </c>
      <c r="J866" s="21">
        <f t="shared" si="109"/>
        <v>1E-3</v>
      </c>
      <c r="K866" s="228" t="str">
        <f t="shared" si="108"/>
        <v/>
      </c>
      <c r="L866" s="14">
        <v>1</v>
      </c>
      <c r="M866" s="21">
        <f t="shared" si="110"/>
        <v>1E-3</v>
      </c>
    </row>
    <row r="867" spans="1:13" x14ac:dyDescent="0.3">
      <c r="A867" s="288"/>
      <c r="B867" s="291"/>
      <c r="C867" s="294" t="s">
        <v>175</v>
      </c>
      <c r="D867" s="284" t="s">
        <v>790</v>
      </c>
      <c r="E867" s="299"/>
      <c r="F867" s="310">
        <v>1</v>
      </c>
      <c r="G867" s="83">
        <v>207</v>
      </c>
      <c r="H867" s="52" t="s">
        <v>791</v>
      </c>
      <c r="I867" s="13">
        <v>2</v>
      </c>
      <c r="J867" s="21">
        <f t="shared" si="109"/>
        <v>2E-3</v>
      </c>
      <c r="K867" s="228" t="str">
        <f t="shared" si="108"/>
        <v/>
      </c>
      <c r="L867" s="14">
        <v>2</v>
      </c>
      <c r="M867" s="21">
        <f t="shared" si="110"/>
        <v>2E-3</v>
      </c>
    </row>
    <row r="868" spans="1:13" ht="25.2" x14ac:dyDescent="0.3">
      <c r="A868" s="288"/>
      <c r="B868" s="291"/>
      <c r="C868" s="294"/>
      <c r="D868" s="284"/>
      <c r="E868" s="299"/>
      <c r="F868" s="310"/>
      <c r="G868" s="83">
        <v>208</v>
      </c>
      <c r="H868" s="52" t="s">
        <v>1029</v>
      </c>
      <c r="I868" s="13">
        <v>2</v>
      </c>
      <c r="J868" s="21">
        <f t="shared" si="109"/>
        <v>2E-3</v>
      </c>
      <c r="K868" s="228" t="str">
        <f t="shared" si="108"/>
        <v/>
      </c>
      <c r="L868" s="14">
        <v>2</v>
      </c>
      <c r="M868" s="21">
        <f t="shared" si="110"/>
        <v>2E-3</v>
      </c>
    </row>
    <row r="869" spans="1:13" x14ac:dyDescent="0.3">
      <c r="A869" s="288"/>
      <c r="B869" s="291"/>
      <c r="C869" s="294"/>
      <c r="D869" s="284"/>
      <c r="E869" s="299"/>
      <c r="F869" s="310"/>
      <c r="G869" s="83">
        <v>209</v>
      </c>
      <c r="H869" s="52" t="s">
        <v>792</v>
      </c>
      <c r="I869" s="13">
        <v>1</v>
      </c>
      <c r="J869" s="21">
        <f t="shared" si="109"/>
        <v>1E-3</v>
      </c>
      <c r="K869" s="228" t="str">
        <f t="shared" si="108"/>
        <v/>
      </c>
      <c r="L869" s="14">
        <v>1</v>
      </c>
      <c r="M869" s="21">
        <f t="shared" si="110"/>
        <v>1E-3</v>
      </c>
    </row>
    <row r="870" spans="1:13" x14ac:dyDescent="0.3">
      <c r="A870" s="288"/>
      <c r="B870" s="291"/>
      <c r="C870" s="294"/>
      <c r="D870" s="284"/>
      <c r="E870" s="299"/>
      <c r="F870" s="310"/>
      <c r="G870" s="83">
        <v>210</v>
      </c>
      <c r="H870" s="52" t="s">
        <v>304</v>
      </c>
      <c r="I870" s="13">
        <v>3</v>
      </c>
      <c r="J870" s="21">
        <f t="shared" si="109"/>
        <v>3.0000000000000001E-3</v>
      </c>
      <c r="K870" s="228" t="str">
        <f t="shared" si="108"/>
        <v/>
      </c>
      <c r="L870" s="14">
        <v>3</v>
      </c>
      <c r="M870" s="21">
        <f t="shared" si="110"/>
        <v>3.0000000000000001E-3</v>
      </c>
    </row>
    <row r="871" spans="1:13" ht="15.6" x14ac:dyDescent="0.4">
      <c r="A871" s="288"/>
      <c r="B871" s="291"/>
      <c r="C871" s="294"/>
      <c r="D871" s="284"/>
      <c r="E871" s="299"/>
      <c r="F871" s="6">
        <v>1</v>
      </c>
      <c r="G871" s="83">
        <v>211</v>
      </c>
      <c r="H871" s="52" t="s">
        <v>793</v>
      </c>
      <c r="I871" s="13">
        <v>2</v>
      </c>
      <c r="J871" s="21">
        <f t="shared" si="109"/>
        <v>2E-3</v>
      </c>
      <c r="K871" s="228" t="str">
        <f t="shared" si="108"/>
        <v/>
      </c>
      <c r="L871" s="14">
        <v>2</v>
      </c>
      <c r="M871" s="21">
        <f t="shared" si="110"/>
        <v>2E-3</v>
      </c>
    </row>
    <row r="872" spans="1:13" ht="50.4" x14ac:dyDescent="0.4">
      <c r="A872" s="288"/>
      <c r="B872" s="291"/>
      <c r="C872" s="217" t="s">
        <v>110</v>
      </c>
      <c r="D872" s="214" t="s">
        <v>302</v>
      </c>
      <c r="E872" s="299"/>
      <c r="F872" s="6">
        <v>1</v>
      </c>
      <c r="G872" s="83">
        <v>212</v>
      </c>
      <c r="H872" s="52" t="s">
        <v>794</v>
      </c>
      <c r="I872" s="13">
        <v>2</v>
      </c>
      <c r="J872" s="21">
        <f t="shared" si="109"/>
        <v>2E-3</v>
      </c>
      <c r="K872" s="228" t="str">
        <f t="shared" si="108"/>
        <v/>
      </c>
      <c r="L872" s="14">
        <v>2</v>
      </c>
      <c r="M872" s="21">
        <f t="shared" si="110"/>
        <v>2E-3</v>
      </c>
    </row>
    <row r="873" spans="1:13" ht="43.2" customHeight="1" x14ac:dyDescent="0.3">
      <c r="A873" s="288"/>
      <c r="B873" s="291"/>
      <c r="C873" s="294" t="s">
        <v>111</v>
      </c>
      <c r="D873" s="284" t="s">
        <v>795</v>
      </c>
      <c r="E873" s="299"/>
      <c r="F873" s="310">
        <v>1</v>
      </c>
      <c r="G873" s="83">
        <v>213</v>
      </c>
      <c r="H873" s="52" t="s">
        <v>796</v>
      </c>
      <c r="I873" s="13">
        <v>1</v>
      </c>
      <c r="J873" s="21">
        <f t="shared" si="109"/>
        <v>1E-3</v>
      </c>
      <c r="K873" s="228" t="str">
        <f t="shared" si="108"/>
        <v/>
      </c>
      <c r="L873" s="14">
        <v>1</v>
      </c>
      <c r="M873" s="21">
        <f t="shared" si="110"/>
        <v>1E-3</v>
      </c>
    </row>
    <row r="874" spans="1:13" ht="52.2" customHeight="1" x14ac:dyDescent="0.3">
      <c r="A874" s="288"/>
      <c r="B874" s="291"/>
      <c r="C874" s="294"/>
      <c r="D874" s="284"/>
      <c r="E874" s="299"/>
      <c r="F874" s="310"/>
      <c r="G874" s="83">
        <v>214</v>
      </c>
      <c r="H874" s="52" t="s">
        <v>797</v>
      </c>
      <c r="I874" s="13">
        <v>2</v>
      </c>
      <c r="J874" s="21">
        <f t="shared" si="109"/>
        <v>2E-3</v>
      </c>
      <c r="K874" s="228" t="str">
        <f t="shared" si="108"/>
        <v/>
      </c>
      <c r="L874" s="14">
        <v>2</v>
      </c>
      <c r="M874" s="21">
        <f t="shared" si="110"/>
        <v>2E-3</v>
      </c>
    </row>
    <row r="875" spans="1:13" ht="22.8" customHeight="1" x14ac:dyDescent="0.4">
      <c r="A875" s="288"/>
      <c r="B875" s="291"/>
      <c r="C875" s="294"/>
      <c r="D875" s="284" t="s">
        <v>303</v>
      </c>
      <c r="E875" s="299"/>
      <c r="F875" s="213"/>
      <c r="G875" s="83">
        <v>215</v>
      </c>
      <c r="H875" s="52" t="s">
        <v>994</v>
      </c>
      <c r="I875" s="13">
        <v>1</v>
      </c>
      <c r="J875" s="21">
        <f t="shared" si="109"/>
        <v>1E-3</v>
      </c>
      <c r="K875" s="228" t="str">
        <f t="shared" si="108"/>
        <v/>
      </c>
      <c r="L875" s="14">
        <v>1</v>
      </c>
      <c r="M875" s="21">
        <f t="shared" si="110"/>
        <v>1E-3</v>
      </c>
    </row>
    <row r="876" spans="1:13" ht="16.2" customHeight="1" x14ac:dyDescent="0.4">
      <c r="A876" s="288"/>
      <c r="B876" s="291"/>
      <c r="C876" s="294"/>
      <c r="D876" s="284"/>
      <c r="E876" s="299"/>
      <c r="F876" s="213"/>
      <c r="G876" s="83">
        <v>216</v>
      </c>
      <c r="H876" s="52" t="s">
        <v>805</v>
      </c>
      <c r="I876" s="13">
        <v>1</v>
      </c>
      <c r="J876" s="21">
        <f t="shared" si="109"/>
        <v>1E-3</v>
      </c>
      <c r="K876" s="228" t="str">
        <f t="shared" si="108"/>
        <v/>
      </c>
      <c r="L876" s="14">
        <v>1</v>
      </c>
      <c r="M876" s="21">
        <f t="shared" si="110"/>
        <v>1E-3</v>
      </c>
    </row>
    <row r="877" spans="1:13" x14ac:dyDescent="0.3">
      <c r="A877" s="288"/>
      <c r="B877" s="291"/>
      <c r="C877" s="294" t="s">
        <v>112</v>
      </c>
      <c r="D877" s="284" t="s">
        <v>806</v>
      </c>
      <c r="E877" s="299"/>
      <c r="F877" s="310">
        <v>2</v>
      </c>
      <c r="G877" s="83">
        <v>217</v>
      </c>
      <c r="H877" s="52" t="s">
        <v>798</v>
      </c>
      <c r="I877" s="13">
        <v>1</v>
      </c>
      <c r="J877" s="21">
        <f t="shared" si="109"/>
        <v>1E-3</v>
      </c>
      <c r="K877" s="228" t="str">
        <f t="shared" si="108"/>
        <v/>
      </c>
      <c r="L877" s="14">
        <v>1</v>
      </c>
      <c r="M877" s="21">
        <f t="shared" si="110"/>
        <v>1E-3</v>
      </c>
    </row>
    <row r="878" spans="1:13" x14ac:dyDescent="0.3">
      <c r="A878" s="288"/>
      <c r="B878" s="291"/>
      <c r="C878" s="294"/>
      <c r="D878" s="284"/>
      <c r="E878" s="299"/>
      <c r="F878" s="310"/>
      <c r="G878" s="83">
        <v>218</v>
      </c>
      <c r="H878" s="52" t="s">
        <v>799</v>
      </c>
      <c r="I878" s="13">
        <v>3</v>
      </c>
      <c r="J878" s="21">
        <f t="shared" si="109"/>
        <v>3.0000000000000001E-3</v>
      </c>
      <c r="K878" s="228" t="str">
        <f t="shared" si="108"/>
        <v/>
      </c>
      <c r="L878" s="14">
        <v>3</v>
      </c>
      <c r="M878" s="21">
        <f t="shared" si="110"/>
        <v>3.0000000000000001E-3</v>
      </c>
    </row>
    <row r="879" spans="1:13" x14ac:dyDescent="0.3">
      <c r="A879" s="288"/>
      <c r="B879" s="291"/>
      <c r="C879" s="294"/>
      <c r="D879" s="284"/>
      <c r="E879" s="299"/>
      <c r="F879" s="310"/>
      <c r="G879" s="83">
        <v>219</v>
      </c>
      <c r="H879" s="52" t="s">
        <v>800</v>
      </c>
      <c r="I879" s="13">
        <v>1</v>
      </c>
      <c r="J879" s="21">
        <f t="shared" si="109"/>
        <v>1E-3</v>
      </c>
      <c r="K879" s="228" t="str">
        <f t="shared" si="108"/>
        <v/>
      </c>
      <c r="L879" s="14">
        <v>1</v>
      </c>
      <c r="M879" s="21">
        <f t="shared" si="110"/>
        <v>1E-3</v>
      </c>
    </row>
    <row r="880" spans="1:13" x14ac:dyDescent="0.3">
      <c r="A880" s="288"/>
      <c r="B880" s="291"/>
      <c r="C880" s="294"/>
      <c r="D880" s="284"/>
      <c r="E880" s="299"/>
      <c r="F880" s="310"/>
      <c r="G880" s="83">
        <v>220</v>
      </c>
      <c r="H880" s="52" t="s">
        <v>801</v>
      </c>
      <c r="I880" s="13">
        <v>2</v>
      </c>
      <c r="J880" s="21">
        <f t="shared" si="109"/>
        <v>2E-3</v>
      </c>
      <c r="K880" s="228" t="str">
        <f t="shared" si="108"/>
        <v/>
      </c>
      <c r="L880" s="14">
        <v>2</v>
      </c>
      <c r="M880" s="21">
        <f t="shared" si="110"/>
        <v>2E-3</v>
      </c>
    </row>
    <row r="881" spans="1:13" ht="16.2" thickBot="1" x14ac:dyDescent="0.45">
      <c r="A881" s="289"/>
      <c r="B881" s="292"/>
      <c r="C881" s="295"/>
      <c r="D881" s="297"/>
      <c r="E881" s="300"/>
      <c r="F881" s="6"/>
      <c r="G881" s="278" t="s">
        <v>140</v>
      </c>
      <c r="H881" s="279"/>
      <c r="I881" s="15">
        <f>SUM(I861:I880)</f>
        <v>30</v>
      </c>
      <c r="J881" s="16">
        <f>SUM(J861:J880)</f>
        <v>3.0000000000000006E-2</v>
      </c>
      <c r="K881" s="228" t="str">
        <f t="shared" si="108"/>
        <v/>
      </c>
      <c r="L881" s="17">
        <f>SUM(L861:L880)</f>
        <v>30</v>
      </c>
      <c r="M881" s="16">
        <f>SUM(M861:M880)</f>
        <v>3.0000000000000006E-2</v>
      </c>
    </row>
    <row r="882" spans="1:13" ht="4.95" customHeight="1" thickBot="1" x14ac:dyDescent="0.45">
      <c r="A882" s="34"/>
      <c r="B882" s="163"/>
      <c r="C882" s="34"/>
      <c r="D882" s="218"/>
      <c r="E882" s="218"/>
      <c r="F882" s="5"/>
      <c r="G882" s="172"/>
      <c r="H882" s="172"/>
      <c r="I882" s="165"/>
      <c r="J882" s="166"/>
      <c r="K882" s="5"/>
      <c r="L882" s="169"/>
      <c r="M882" s="180"/>
    </row>
    <row r="883" spans="1:13" x14ac:dyDescent="0.3">
      <c r="A883" s="219" t="s">
        <v>420</v>
      </c>
      <c r="B883" s="280" t="s">
        <v>139</v>
      </c>
      <c r="C883" s="280"/>
      <c r="D883" s="280"/>
      <c r="E883" s="280"/>
      <c r="F883" s="280"/>
      <c r="G883" s="280"/>
      <c r="H883" s="280"/>
      <c r="I883" s="280"/>
      <c r="J883" s="281"/>
      <c r="K883" s="38"/>
      <c r="L883" s="32" t="s">
        <v>138</v>
      </c>
      <c r="M883" s="67" t="s">
        <v>69</v>
      </c>
    </row>
    <row r="884" spans="1:13" x14ac:dyDescent="0.3">
      <c r="A884" s="222">
        <f>G861</f>
        <v>201</v>
      </c>
      <c r="B884" s="276"/>
      <c r="C884" s="276"/>
      <c r="D884" s="276"/>
      <c r="E884" s="276"/>
      <c r="F884" s="276"/>
      <c r="G884" s="276"/>
      <c r="H884" s="276"/>
      <c r="I884" s="276"/>
      <c r="J884" s="277"/>
      <c r="K884" s="55"/>
      <c r="L884" s="44"/>
      <c r="M884" s="88"/>
    </row>
    <row r="885" spans="1:13" x14ac:dyDescent="0.3">
      <c r="A885" s="222">
        <f t="shared" ref="A885:A903" si="111">G862</f>
        <v>202</v>
      </c>
      <c r="B885" s="276"/>
      <c r="C885" s="276"/>
      <c r="D885" s="276"/>
      <c r="E885" s="276"/>
      <c r="F885" s="276"/>
      <c r="G885" s="276"/>
      <c r="H885" s="276"/>
      <c r="I885" s="276"/>
      <c r="J885" s="277"/>
      <c r="K885" s="55"/>
      <c r="L885" s="44"/>
      <c r="M885" s="88"/>
    </row>
    <row r="886" spans="1:13" x14ac:dyDescent="0.3">
      <c r="A886" s="222">
        <f t="shared" si="111"/>
        <v>203</v>
      </c>
      <c r="B886" s="276"/>
      <c r="C886" s="276"/>
      <c r="D886" s="276"/>
      <c r="E886" s="276"/>
      <c r="F886" s="276"/>
      <c r="G886" s="276"/>
      <c r="H886" s="276"/>
      <c r="I886" s="276"/>
      <c r="J886" s="277"/>
      <c r="K886" s="55"/>
      <c r="L886" s="44"/>
      <c r="M886" s="88"/>
    </row>
    <row r="887" spans="1:13" x14ac:dyDescent="0.3">
      <c r="A887" s="222">
        <f t="shared" si="111"/>
        <v>204</v>
      </c>
      <c r="B887" s="276"/>
      <c r="C887" s="276"/>
      <c r="D887" s="276"/>
      <c r="E887" s="276"/>
      <c r="F887" s="276"/>
      <c r="G887" s="276"/>
      <c r="H887" s="276"/>
      <c r="I887" s="276"/>
      <c r="J887" s="277"/>
      <c r="K887" s="55"/>
      <c r="L887" s="44"/>
      <c r="M887" s="88"/>
    </row>
    <row r="888" spans="1:13" x14ac:dyDescent="0.3">
      <c r="A888" s="222">
        <f t="shared" si="111"/>
        <v>205</v>
      </c>
      <c r="B888" s="276"/>
      <c r="C888" s="276"/>
      <c r="D888" s="276"/>
      <c r="E888" s="276"/>
      <c r="F888" s="276"/>
      <c r="G888" s="276"/>
      <c r="H888" s="276"/>
      <c r="I888" s="276"/>
      <c r="J888" s="277"/>
      <c r="K888" s="55"/>
      <c r="L888" s="44"/>
      <c r="M888" s="88"/>
    </row>
    <row r="889" spans="1:13" x14ac:dyDescent="0.3">
      <c r="A889" s="222">
        <f t="shared" si="111"/>
        <v>206</v>
      </c>
      <c r="B889" s="276"/>
      <c r="C889" s="276"/>
      <c r="D889" s="276"/>
      <c r="E889" s="276"/>
      <c r="F889" s="276"/>
      <c r="G889" s="276"/>
      <c r="H889" s="276"/>
      <c r="I889" s="276"/>
      <c r="J889" s="277"/>
      <c r="K889" s="55"/>
      <c r="L889" s="44"/>
      <c r="M889" s="88"/>
    </row>
    <row r="890" spans="1:13" x14ac:dyDescent="0.3">
      <c r="A890" s="222">
        <f t="shared" si="111"/>
        <v>207</v>
      </c>
      <c r="B890" s="276"/>
      <c r="C890" s="276"/>
      <c r="D890" s="276"/>
      <c r="E890" s="276"/>
      <c r="F890" s="276"/>
      <c r="G890" s="276"/>
      <c r="H890" s="276"/>
      <c r="I890" s="276"/>
      <c r="J890" s="277"/>
      <c r="K890" s="55"/>
      <c r="L890" s="44"/>
      <c r="M890" s="88"/>
    </row>
    <row r="891" spans="1:13" x14ac:dyDescent="0.3">
      <c r="A891" s="222">
        <f t="shared" si="111"/>
        <v>208</v>
      </c>
      <c r="B891" s="276"/>
      <c r="C891" s="276"/>
      <c r="D891" s="276"/>
      <c r="E891" s="276"/>
      <c r="F891" s="276"/>
      <c r="G891" s="276"/>
      <c r="H891" s="276"/>
      <c r="I891" s="276"/>
      <c r="J891" s="277"/>
      <c r="K891" s="55"/>
      <c r="L891" s="44"/>
      <c r="M891" s="88"/>
    </row>
    <row r="892" spans="1:13" x14ac:dyDescent="0.3">
      <c r="A892" s="222">
        <f t="shared" si="111"/>
        <v>209</v>
      </c>
      <c r="B892" s="276"/>
      <c r="C892" s="276"/>
      <c r="D892" s="276"/>
      <c r="E892" s="276"/>
      <c r="F892" s="276"/>
      <c r="G892" s="276"/>
      <c r="H892" s="276"/>
      <c r="I892" s="276"/>
      <c r="J892" s="277"/>
      <c r="K892" s="55"/>
      <c r="L892" s="44"/>
      <c r="M892" s="88"/>
    </row>
    <row r="893" spans="1:13" x14ac:dyDescent="0.3">
      <c r="A893" s="222">
        <f t="shared" si="111"/>
        <v>210</v>
      </c>
      <c r="B893" s="276"/>
      <c r="C893" s="276"/>
      <c r="D893" s="276"/>
      <c r="E893" s="276"/>
      <c r="F893" s="276"/>
      <c r="G893" s="276"/>
      <c r="H893" s="276"/>
      <c r="I893" s="276"/>
      <c r="J893" s="277"/>
      <c r="K893" s="55"/>
      <c r="L893" s="44"/>
      <c r="M893" s="88"/>
    </row>
    <row r="894" spans="1:13" x14ac:dyDescent="0.3">
      <c r="A894" s="222">
        <f t="shared" si="111"/>
        <v>211</v>
      </c>
      <c r="B894" s="276"/>
      <c r="C894" s="276"/>
      <c r="D894" s="276"/>
      <c r="E894" s="276"/>
      <c r="F894" s="276"/>
      <c r="G894" s="276"/>
      <c r="H894" s="276"/>
      <c r="I894" s="276"/>
      <c r="J894" s="277"/>
      <c r="K894" s="55"/>
      <c r="L894" s="44"/>
      <c r="M894" s="88"/>
    </row>
    <row r="895" spans="1:13" x14ac:dyDescent="0.3">
      <c r="A895" s="222">
        <f t="shared" si="111"/>
        <v>212</v>
      </c>
      <c r="B895" s="276"/>
      <c r="C895" s="276"/>
      <c r="D895" s="276"/>
      <c r="E895" s="276"/>
      <c r="F895" s="276"/>
      <c r="G895" s="276"/>
      <c r="H895" s="276"/>
      <c r="I895" s="276"/>
      <c r="J895" s="277"/>
      <c r="K895" s="55"/>
      <c r="L895" s="44"/>
      <c r="M895" s="88"/>
    </row>
    <row r="896" spans="1:13" x14ac:dyDescent="0.3">
      <c r="A896" s="222">
        <f t="shared" si="111"/>
        <v>213</v>
      </c>
      <c r="B896" s="276"/>
      <c r="C896" s="276"/>
      <c r="D896" s="276"/>
      <c r="E896" s="276"/>
      <c r="F896" s="276"/>
      <c r="G896" s="276"/>
      <c r="H896" s="276"/>
      <c r="I896" s="276"/>
      <c r="J896" s="277"/>
      <c r="K896" s="55"/>
      <c r="L896" s="44"/>
      <c r="M896" s="88"/>
    </row>
    <row r="897" spans="1:13" x14ac:dyDescent="0.3">
      <c r="A897" s="222">
        <f t="shared" si="111"/>
        <v>214</v>
      </c>
      <c r="B897" s="276"/>
      <c r="C897" s="276"/>
      <c r="D897" s="276"/>
      <c r="E897" s="276"/>
      <c r="F897" s="276"/>
      <c r="G897" s="276"/>
      <c r="H897" s="276"/>
      <c r="I897" s="276"/>
      <c r="J897" s="277"/>
      <c r="K897" s="55"/>
      <c r="L897" s="44"/>
      <c r="M897" s="88"/>
    </row>
    <row r="898" spans="1:13" x14ac:dyDescent="0.3">
      <c r="A898" s="222">
        <f t="shared" si="111"/>
        <v>215</v>
      </c>
      <c r="B898" s="276"/>
      <c r="C898" s="276"/>
      <c r="D898" s="276"/>
      <c r="E898" s="276"/>
      <c r="F898" s="276"/>
      <c r="G898" s="276"/>
      <c r="H898" s="276"/>
      <c r="I898" s="276"/>
      <c r="J898" s="277"/>
      <c r="K898" s="55"/>
      <c r="L898" s="44"/>
      <c r="M898" s="88"/>
    </row>
    <row r="899" spans="1:13" x14ac:dyDescent="0.3">
      <c r="A899" s="222">
        <f t="shared" si="111"/>
        <v>216</v>
      </c>
      <c r="B899" s="276"/>
      <c r="C899" s="276"/>
      <c r="D899" s="276"/>
      <c r="E899" s="276"/>
      <c r="F899" s="276"/>
      <c r="G899" s="276"/>
      <c r="H899" s="276"/>
      <c r="I899" s="276"/>
      <c r="J899" s="277"/>
      <c r="K899" s="55"/>
      <c r="L899" s="44"/>
      <c r="M899" s="88"/>
    </row>
    <row r="900" spans="1:13" x14ac:dyDescent="0.3">
      <c r="A900" s="222">
        <f t="shared" si="111"/>
        <v>217</v>
      </c>
      <c r="B900" s="276"/>
      <c r="C900" s="276"/>
      <c r="D900" s="276"/>
      <c r="E900" s="276"/>
      <c r="F900" s="276"/>
      <c r="G900" s="276"/>
      <c r="H900" s="276"/>
      <c r="I900" s="276"/>
      <c r="J900" s="277"/>
      <c r="K900" s="55"/>
      <c r="L900" s="44"/>
      <c r="M900" s="88"/>
    </row>
    <row r="901" spans="1:13" x14ac:dyDescent="0.3">
      <c r="A901" s="222">
        <f t="shared" si="111"/>
        <v>218</v>
      </c>
      <c r="B901" s="276"/>
      <c r="C901" s="276"/>
      <c r="D901" s="276"/>
      <c r="E901" s="276"/>
      <c r="F901" s="276"/>
      <c r="G901" s="276"/>
      <c r="H901" s="276"/>
      <c r="I901" s="276"/>
      <c r="J901" s="277"/>
      <c r="K901" s="55"/>
      <c r="L901" s="44"/>
      <c r="M901" s="88"/>
    </row>
    <row r="902" spans="1:13" x14ac:dyDescent="0.3">
      <c r="A902" s="222">
        <f t="shared" si="111"/>
        <v>219</v>
      </c>
      <c r="B902" s="276"/>
      <c r="C902" s="276"/>
      <c r="D902" s="276"/>
      <c r="E902" s="276"/>
      <c r="F902" s="276"/>
      <c r="G902" s="276"/>
      <c r="H902" s="276"/>
      <c r="I902" s="276"/>
      <c r="J902" s="277"/>
      <c r="K902" s="55"/>
      <c r="L902" s="44"/>
      <c r="M902" s="88"/>
    </row>
    <row r="903" spans="1:13" ht="15" thickBot="1" x14ac:dyDescent="0.35">
      <c r="A903" s="223">
        <f t="shared" si="111"/>
        <v>220</v>
      </c>
      <c r="B903" s="282"/>
      <c r="C903" s="282"/>
      <c r="D903" s="282"/>
      <c r="E903" s="282"/>
      <c r="F903" s="282"/>
      <c r="G903" s="282"/>
      <c r="H903" s="282"/>
      <c r="I903" s="282"/>
      <c r="J903" s="283"/>
      <c r="K903" s="55"/>
      <c r="L903" s="45"/>
      <c r="M903" s="89"/>
    </row>
    <row r="904" spans="1:13" ht="4.95" customHeight="1" thickBot="1" x14ac:dyDescent="0.45">
      <c r="A904" s="5"/>
      <c r="B904" s="5"/>
      <c r="C904" s="5"/>
      <c r="D904" s="5"/>
      <c r="E904" s="5"/>
      <c r="F904" s="5"/>
      <c r="G904" s="5"/>
      <c r="H904" s="5"/>
      <c r="I904" s="5"/>
      <c r="J904" s="5"/>
      <c r="K904" s="5"/>
      <c r="L904" s="5"/>
      <c r="M904" s="5"/>
    </row>
    <row r="905" spans="1:13" x14ac:dyDescent="0.3">
      <c r="A905" s="287">
        <v>7.3</v>
      </c>
      <c r="B905" s="290" t="s">
        <v>617</v>
      </c>
      <c r="C905" s="293" t="s">
        <v>27</v>
      </c>
      <c r="D905" s="296" t="s">
        <v>683</v>
      </c>
      <c r="E905" s="298">
        <f>I912</f>
        <v>14</v>
      </c>
      <c r="F905" s="310">
        <v>2</v>
      </c>
      <c r="G905" s="221">
        <v>221</v>
      </c>
      <c r="H905" s="54" t="s">
        <v>911</v>
      </c>
      <c r="I905" s="18">
        <v>2</v>
      </c>
      <c r="J905" s="19">
        <f>I905*9%/90</f>
        <v>2E-3</v>
      </c>
      <c r="K905" s="228" t="str">
        <f t="shared" ref="K905:K912" si="112">IF(AND(L905&gt;=0,L905&lt;=I905),"",IF(AND(L905&gt;I905),"*"))</f>
        <v/>
      </c>
      <c r="L905" s="20">
        <v>2</v>
      </c>
      <c r="M905" s="19">
        <f>L905*9%/90</f>
        <v>2E-3</v>
      </c>
    </row>
    <row r="906" spans="1:13" x14ac:dyDescent="0.3">
      <c r="A906" s="288"/>
      <c r="B906" s="291"/>
      <c r="C906" s="294"/>
      <c r="D906" s="284"/>
      <c r="E906" s="299"/>
      <c r="F906" s="310"/>
      <c r="G906" s="222">
        <v>222</v>
      </c>
      <c r="H906" s="52" t="s">
        <v>802</v>
      </c>
      <c r="I906" s="13">
        <v>2</v>
      </c>
      <c r="J906" s="21">
        <f>I906*9%/90</f>
        <v>2E-3</v>
      </c>
      <c r="K906" s="228" t="str">
        <f t="shared" si="112"/>
        <v/>
      </c>
      <c r="L906" s="14">
        <v>2</v>
      </c>
      <c r="M906" s="21">
        <f>L906*9%/90</f>
        <v>2E-3</v>
      </c>
    </row>
    <row r="907" spans="1:13" ht="25.2" x14ac:dyDescent="0.4">
      <c r="A907" s="288"/>
      <c r="B907" s="291"/>
      <c r="C907" s="217" t="s">
        <v>28</v>
      </c>
      <c r="D907" s="214" t="s">
        <v>305</v>
      </c>
      <c r="E907" s="299"/>
      <c r="F907" s="213">
        <v>2</v>
      </c>
      <c r="G907" s="222">
        <v>223</v>
      </c>
      <c r="H907" s="52" t="s">
        <v>306</v>
      </c>
      <c r="I907" s="13">
        <v>3</v>
      </c>
      <c r="J907" s="21">
        <f t="shared" ref="J907:J911" si="113">I907*9%/90</f>
        <v>3.0000000000000001E-3</v>
      </c>
      <c r="K907" s="228" t="str">
        <f t="shared" si="112"/>
        <v/>
      </c>
      <c r="L907" s="14">
        <v>3</v>
      </c>
      <c r="M907" s="21">
        <f t="shared" ref="M907:M911" si="114">L907*9%/90</f>
        <v>3.0000000000000001E-3</v>
      </c>
    </row>
    <row r="908" spans="1:13" x14ac:dyDescent="0.3">
      <c r="A908" s="288"/>
      <c r="B908" s="291"/>
      <c r="C908" s="294" t="s">
        <v>113</v>
      </c>
      <c r="D908" s="284" t="s">
        <v>684</v>
      </c>
      <c r="E908" s="299"/>
      <c r="F908" s="310">
        <v>1</v>
      </c>
      <c r="G908" s="222">
        <v>224</v>
      </c>
      <c r="H908" s="52" t="s">
        <v>988</v>
      </c>
      <c r="I908" s="13">
        <v>2</v>
      </c>
      <c r="J908" s="21">
        <f t="shared" si="113"/>
        <v>2E-3</v>
      </c>
      <c r="K908" s="228" t="str">
        <f t="shared" si="112"/>
        <v/>
      </c>
      <c r="L908" s="14">
        <v>2</v>
      </c>
      <c r="M908" s="21">
        <f t="shared" si="114"/>
        <v>2E-3</v>
      </c>
    </row>
    <row r="909" spans="1:13" ht="37.799999999999997" x14ac:dyDescent="0.3">
      <c r="A909" s="288"/>
      <c r="B909" s="291"/>
      <c r="C909" s="294"/>
      <c r="D909" s="284"/>
      <c r="E909" s="299"/>
      <c r="F909" s="310"/>
      <c r="G909" s="222">
        <v>225</v>
      </c>
      <c r="H909" s="52" t="s">
        <v>912</v>
      </c>
      <c r="I909" s="13">
        <v>1</v>
      </c>
      <c r="J909" s="21">
        <f t="shared" si="113"/>
        <v>1E-3</v>
      </c>
      <c r="K909" s="228" t="str">
        <f t="shared" si="112"/>
        <v/>
      </c>
      <c r="L909" s="14">
        <v>1</v>
      </c>
      <c r="M909" s="21">
        <f t="shared" si="114"/>
        <v>1E-3</v>
      </c>
    </row>
    <row r="910" spans="1:13" ht="25.2" x14ac:dyDescent="0.3">
      <c r="A910" s="288"/>
      <c r="B910" s="291"/>
      <c r="C910" s="294"/>
      <c r="D910" s="284"/>
      <c r="E910" s="299"/>
      <c r="F910" s="310"/>
      <c r="G910" s="222">
        <v>226</v>
      </c>
      <c r="H910" s="52" t="s">
        <v>160</v>
      </c>
      <c r="I910" s="13">
        <v>3</v>
      </c>
      <c r="J910" s="21">
        <f t="shared" si="113"/>
        <v>3.0000000000000001E-3</v>
      </c>
      <c r="K910" s="228" t="str">
        <f t="shared" si="112"/>
        <v/>
      </c>
      <c r="L910" s="14">
        <v>3</v>
      </c>
      <c r="M910" s="21">
        <f t="shared" si="114"/>
        <v>3.0000000000000001E-3</v>
      </c>
    </row>
    <row r="911" spans="1:13" ht="25.2" x14ac:dyDescent="0.3">
      <c r="A911" s="288"/>
      <c r="B911" s="291"/>
      <c r="C911" s="294"/>
      <c r="D911" s="284"/>
      <c r="E911" s="299"/>
      <c r="F911" s="310"/>
      <c r="G911" s="222">
        <v>227</v>
      </c>
      <c r="H911" s="52" t="s">
        <v>307</v>
      </c>
      <c r="I911" s="13">
        <v>1</v>
      </c>
      <c r="J911" s="21">
        <f t="shared" si="113"/>
        <v>1E-3</v>
      </c>
      <c r="K911" s="228" t="str">
        <f t="shared" si="112"/>
        <v/>
      </c>
      <c r="L911" s="14">
        <v>1</v>
      </c>
      <c r="M911" s="21">
        <f t="shared" si="114"/>
        <v>1E-3</v>
      </c>
    </row>
    <row r="912" spans="1:13" ht="16.2" thickBot="1" x14ac:dyDescent="0.45">
      <c r="A912" s="289"/>
      <c r="B912" s="292"/>
      <c r="C912" s="295"/>
      <c r="D912" s="297"/>
      <c r="E912" s="300"/>
      <c r="F912" s="6"/>
      <c r="G912" s="278" t="s">
        <v>140</v>
      </c>
      <c r="H912" s="279"/>
      <c r="I912" s="15">
        <f>SUM(I905:I911)</f>
        <v>14</v>
      </c>
      <c r="J912" s="24">
        <f>SUM(J905:J911)</f>
        <v>1.4000000000000002E-2</v>
      </c>
      <c r="K912" s="228" t="str">
        <f t="shared" si="112"/>
        <v/>
      </c>
      <c r="L912" s="17">
        <f>SUM(L905:L911)</f>
        <v>14</v>
      </c>
      <c r="M912" s="24">
        <f>SUM(M905:M911)</f>
        <v>1.4000000000000002E-2</v>
      </c>
    </row>
    <row r="913" spans="1:13" ht="4.95" customHeight="1" thickBot="1" x14ac:dyDescent="0.45">
      <c r="A913" s="34"/>
      <c r="B913" s="163"/>
      <c r="C913" s="34"/>
      <c r="D913" s="218"/>
      <c r="E913" s="218"/>
      <c r="F913" s="5"/>
      <c r="G913" s="172"/>
      <c r="H913" s="172"/>
      <c r="I913" s="165"/>
      <c r="J913" s="174"/>
      <c r="K913" s="116"/>
      <c r="L913" s="165"/>
      <c r="M913" s="174"/>
    </row>
    <row r="914" spans="1:13" x14ac:dyDescent="0.3">
      <c r="A914" s="219" t="s">
        <v>420</v>
      </c>
      <c r="B914" s="280" t="s">
        <v>139</v>
      </c>
      <c r="C914" s="280"/>
      <c r="D914" s="280"/>
      <c r="E914" s="280"/>
      <c r="F914" s="280"/>
      <c r="G914" s="280"/>
      <c r="H914" s="280"/>
      <c r="I914" s="280"/>
      <c r="J914" s="281"/>
      <c r="K914" s="38"/>
      <c r="L914" s="32" t="s">
        <v>138</v>
      </c>
      <c r="M914" s="67" t="s">
        <v>69</v>
      </c>
    </row>
    <row r="915" spans="1:13" x14ac:dyDescent="0.3">
      <c r="A915" s="222">
        <f>G905</f>
        <v>221</v>
      </c>
      <c r="B915" s="276"/>
      <c r="C915" s="276"/>
      <c r="D915" s="276"/>
      <c r="E915" s="276"/>
      <c r="F915" s="276"/>
      <c r="G915" s="276"/>
      <c r="H915" s="276"/>
      <c r="I915" s="276"/>
      <c r="J915" s="277"/>
      <c r="K915" s="55"/>
      <c r="L915" s="44"/>
      <c r="M915" s="88"/>
    </row>
    <row r="916" spans="1:13" x14ac:dyDescent="0.3">
      <c r="A916" s="222">
        <f t="shared" ref="A916:A921" si="115">G906</f>
        <v>222</v>
      </c>
      <c r="B916" s="276"/>
      <c r="C916" s="276"/>
      <c r="D916" s="276"/>
      <c r="E916" s="276"/>
      <c r="F916" s="276"/>
      <c r="G916" s="276"/>
      <c r="H916" s="276"/>
      <c r="I916" s="276"/>
      <c r="J916" s="277"/>
      <c r="K916" s="55"/>
      <c r="L916" s="44"/>
      <c r="M916" s="88"/>
    </row>
    <row r="917" spans="1:13" x14ac:dyDescent="0.3">
      <c r="A917" s="222">
        <f t="shared" si="115"/>
        <v>223</v>
      </c>
      <c r="B917" s="276"/>
      <c r="C917" s="276"/>
      <c r="D917" s="276"/>
      <c r="E917" s="276"/>
      <c r="F917" s="276"/>
      <c r="G917" s="276"/>
      <c r="H917" s="276"/>
      <c r="I917" s="276"/>
      <c r="J917" s="277"/>
      <c r="K917" s="55"/>
      <c r="L917" s="44"/>
      <c r="M917" s="88"/>
    </row>
    <row r="918" spans="1:13" x14ac:dyDescent="0.3">
      <c r="A918" s="222">
        <f t="shared" si="115"/>
        <v>224</v>
      </c>
      <c r="B918" s="276"/>
      <c r="C918" s="276"/>
      <c r="D918" s="276"/>
      <c r="E918" s="276"/>
      <c r="F918" s="276"/>
      <c r="G918" s="276"/>
      <c r="H918" s="276"/>
      <c r="I918" s="276"/>
      <c r="J918" s="277"/>
      <c r="K918" s="57"/>
      <c r="L918" s="14"/>
      <c r="M918" s="76"/>
    </row>
    <row r="919" spans="1:13" x14ac:dyDescent="0.3">
      <c r="A919" s="222">
        <f t="shared" si="115"/>
        <v>225</v>
      </c>
      <c r="B919" s="276"/>
      <c r="C919" s="276"/>
      <c r="D919" s="276"/>
      <c r="E919" s="276"/>
      <c r="F919" s="276"/>
      <c r="G919" s="276"/>
      <c r="H919" s="276"/>
      <c r="I919" s="276"/>
      <c r="J919" s="277"/>
      <c r="K919" s="57"/>
      <c r="L919" s="14"/>
      <c r="M919" s="76"/>
    </row>
    <row r="920" spans="1:13" x14ac:dyDescent="0.3">
      <c r="A920" s="222">
        <f t="shared" si="115"/>
        <v>226</v>
      </c>
      <c r="B920" s="276"/>
      <c r="C920" s="276"/>
      <c r="D920" s="276"/>
      <c r="E920" s="276"/>
      <c r="F920" s="276"/>
      <c r="G920" s="276"/>
      <c r="H920" s="276"/>
      <c r="I920" s="276"/>
      <c r="J920" s="277"/>
      <c r="K920" s="57"/>
      <c r="L920" s="14"/>
      <c r="M920" s="76"/>
    </row>
    <row r="921" spans="1:13" ht="15" thickBot="1" x14ac:dyDescent="0.35">
      <c r="A921" s="223">
        <f t="shared" si="115"/>
        <v>227</v>
      </c>
      <c r="B921" s="282"/>
      <c r="C921" s="282"/>
      <c r="D921" s="282"/>
      <c r="E921" s="282"/>
      <c r="F921" s="282"/>
      <c r="G921" s="282"/>
      <c r="H921" s="282"/>
      <c r="I921" s="282"/>
      <c r="J921" s="283"/>
      <c r="K921" s="57"/>
      <c r="L921" s="51"/>
      <c r="M921" s="77"/>
    </row>
    <row r="922" spans="1:13" ht="4.95" customHeight="1" thickBot="1" x14ac:dyDescent="0.45">
      <c r="A922" s="5"/>
      <c r="B922" s="5"/>
      <c r="C922" s="5"/>
      <c r="D922" s="5"/>
      <c r="E922" s="5"/>
      <c r="F922" s="5"/>
      <c r="G922" s="5"/>
      <c r="H922" s="5"/>
      <c r="I922" s="5"/>
      <c r="J922" s="5"/>
      <c r="K922" s="5"/>
      <c r="L922" s="5"/>
      <c r="M922" s="5"/>
    </row>
    <row r="923" spans="1:13" ht="25.2" x14ac:dyDescent="0.4">
      <c r="A923" s="287">
        <v>7.4</v>
      </c>
      <c r="B923" s="290" t="s">
        <v>687</v>
      </c>
      <c r="C923" s="225" t="s">
        <v>29</v>
      </c>
      <c r="D923" s="220" t="s">
        <v>913</v>
      </c>
      <c r="E923" s="301">
        <f>I926</f>
        <v>5</v>
      </c>
      <c r="F923" s="6">
        <v>1</v>
      </c>
      <c r="G923" s="221">
        <v>228</v>
      </c>
      <c r="H923" s="54" t="s">
        <v>686</v>
      </c>
      <c r="I923" s="18">
        <v>2</v>
      </c>
      <c r="J923" s="19">
        <f>I923*9%/90</f>
        <v>2E-3</v>
      </c>
      <c r="K923" s="228" t="str">
        <f t="shared" ref="K923:K926" si="116">IF(AND(L923&gt;=0,L923&lt;=I923),"",IF(AND(L923&gt;I923),"*"))</f>
        <v/>
      </c>
      <c r="L923" s="20">
        <v>2</v>
      </c>
      <c r="M923" s="19">
        <f>L923*9%/90</f>
        <v>2E-3</v>
      </c>
    </row>
    <row r="924" spans="1:13" x14ac:dyDescent="0.3">
      <c r="A924" s="288"/>
      <c r="B924" s="291"/>
      <c r="C924" s="294" t="s">
        <v>114</v>
      </c>
      <c r="D924" s="284" t="s">
        <v>685</v>
      </c>
      <c r="E924" s="302"/>
      <c r="F924" s="310">
        <v>1</v>
      </c>
      <c r="G924" s="222">
        <v>229</v>
      </c>
      <c r="H924" s="62" t="s">
        <v>308</v>
      </c>
      <c r="I924" s="13">
        <v>1</v>
      </c>
      <c r="J924" s="21">
        <f>I924*9%/90</f>
        <v>1E-3</v>
      </c>
      <c r="K924" s="228" t="str">
        <f t="shared" si="116"/>
        <v/>
      </c>
      <c r="L924" s="14">
        <v>1</v>
      </c>
      <c r="M924" s="21">
        <f>L924*9%/90</f>
        <v>1E-3</v>
      </c>
    </row>
    <row r="925" spans="1:13" ht="25.8" thickBot="1" x14ac:dyDescent="0.35">
      <c r="A925" s="288"/>
      <c r="B925" s="291"/>
      <c r="C925" s="294"/>
      <c r="D925" s="284"/>
      <c r="E925" s="302"/>
      <c r="F925" s="310"/>
      <c r="G925" s="223">
        <v>230</v>
      </c>
      <c r="H925" s="56" t="s">
        <v>309</v>
      </c>
      <c r="I925" s="13">
        <v>2</v>
      </c>
      <c r="J925" s="21">
        <f>I925*9%/90</f>
        <v>2E-3</v>
      </c>
      <c r="K925" s="228" t="str">
        <f t="shared" si="116"/>
        <v/>
      </c>
      <c r="L925" s="14">
        <v>2</v>
      </c>
      <c r="M925" s="21">
        <f>L925*9%/90</f>
        <v>2E-3</v>
      </c>
    </row>
    <row r="926" spans="1:13" ht="16.2" thickBot="1" x14ac:dyDescent="0.45">
      <c r="A926" s="289"/>
      <c r="B926" s="292"/>
      <c r="C926" s="295"/>
      <c r="D926" s="297"/>
      <c r="E926" s="303"/>
      <c r="F926" s="6"/>
      <c r="G926" s="320" t="s">
        <v>140</v>
      </c>
      <c r="H926" s="321"/>
      <c r="I926" s="15">
        <f>SUM(I923:I925)</f>
        <v>5</v>
      </c>
      <c r="J926" s="24">
        <f>SUM(J923:J925)</f>
        <v>5.0000000000000001E-3</v>
      </c>
      <c r="K926" s="228" t="str">
        <f t="shared" si="116"/>
        <v/>
      </c>
      <c r="L926" s="17">
        <f>SUM(L923:L925)</f>
        <v>5</v>
      </c>
      <c r="M926" s="24">
        <f>SUM(M923:M925)</f>
        <v>5.0000000000000001E-3</v>
      </c>
    </row>
    <row r="927" spans="1:13" ht="4.95" customHeight="1" thickBot="1" x14ac:dyDescent="0.45">
      <c r="A927" s="34"/>
      <c r="B927" s="163"/>
      <c r="C927" s="34"/>
      <c r="D927" s="218"/>
      <c r="E927" s="218"/>
      <c r="F927" s="5"/>
      <c r="G927" s="172"/>
      <c r="H927" s="172"/>
      <c r="I927" s="165"/>
      <c r="J927" s="174"/>
      <c r="K927" s="116"/>
      <c r="L927" s="165"/>
      <c r="M927" s="174"/>
    </row>
    <row r="928" spans="1:13" x14ac:dyDescent="0.3">
      <c r="A928" s="219" t="s">
        <v>420</v>
      </c>
      <c r="B928" s="280" t="s">
        <v>139</v>
      </c>
      <c r="C928" s="280"/>
      <c r="D928" s="280"/>
      <c r="E928" s="280"/>
      <c r="F928" s="280"/>
      <c r="G928" s="280"/>
      <c r="H928" s="280"/>
      <c r="I928" s="280"/>
      <c r="J928" s="281"/>
      <c r="K928" s="38"/>
      <c r="L928" s="32" t="s">
        <v>138</v>
      </c>
      <c r="M928" s="67" t="s">
        <v>69</v>
      </c>
    </row>
    <row r="929" spans="1:13" x14ac:dyDescent="0.3">
      <c r="A929" s="222">
        <f>G923</f>
        <v>228</v>
      </c>
      <c r="B929" s="276"/>
      <c r="C929" s="276"/>
      <c r="D929" s="276"/>
      <c r="E929" s="276"/>
      <c r="F929" s="276"/>
      <c r="G929" s="276"/>
      <c r="H929" s="276"/>
      <c r="I929" s="276"/>
      <c r="J929" s="277"/>
      <c r="K929" s="55"/>
      <c r="L929" s="44"/>
      <c r="M929" s="88"/>
    </row>
    <row r="930" spans="1:13" x14ac:dyDescent="0.3">
      <c r="A930" s="222">
        <f t="shared" ref="A930:A931" si="117">G924</f>
        <v>229</v>
      </c>
      <c r="B930" s="276"/>
      <c r="C930" s="276"/>
      <c r="D930" s="276"/>
      <c r="E930" s="276"/>
      <c r="F930" s="276"/>
      <c r="G930" s="276"/>
      <c r="H930" s="276"/>
      <c r="I930" s="276"/>
      <c r="J930" s="277"/>
      <c r="K930" s="55"/>
      <c r="L930" s="44"/>
      <c r="M930" s="88"/>
    </row>
    <row r="931" spans="1:13" ht="15" thickBot="1" x14ac:dyDescent="0.35">
      <c r="A931" s="223">
        <f t="shared" si="117"/>
        <v>230</v>
      </c>
      <c r="B931" s="282"/>
      <c r="C931" s="282"/>
      <c r="D931" s="282"/>
      <c r="E931" s="282"/>
      <c r="F931" s="282"/>
      <c r="G931" s="282"/>
      <c r="H931" s="282"/>
      <c r="I931" s="282"/>
      <c r="J931" s="283"/>
      <c r="K931" s="55"/>
      <c r="L931" s="45"/>
      <c r="M931" s="89"/>
    </row>
    <row r="932" spans="1:13" ht="4.95" customHeight="1" thickBot="1" x14ac:dyDescent="0.45">
      <c r="A932" s="5"/>
      <c r="B932" s="5"/>
      <c r="C932" s="5"/>
      <c r="D932" s="5"/>
      <c r="E932" s="5"/>
      <c r="F932" s="5"/>
      <c r="G932" s="5"/>
      <c r="H932" s="5"/>
      <c r="I932" s="5"/>
      <c r="J932" s="5"/>
      <c r="K932" s="5"/>
      <c r="L932" s="5"/>
      <c r="M932" s="5"/>
    </row>
    <row r="933" spans="1:13" ht="25.8" customHeight="1" x14ac:dyDescent="0.3">
      <c r="A933" s="311" t="s">
        <v>609</v>
      </c>
      <c r="B933" s="312"/>
      <c r="C933" s="312"/>
      <c r="D933" s="312"/>
      <c r="E933" s="313"/>
      <c r="F933" s="60" t="s">
        <v>80</v>
      </c>
      <c r="G933" s="314" t="s">
        <v>169</v>
      </c>
      <c r="H933" s="315"/>
      <c r="I933" s="316">
        <f>I943+I959+I979+I1008</f>
        <v>91</v>
      </c>
      <c r="J933" s="317"/>
      <c r="K933" s="68">
        <v>8</v>
      </c>
      <c r="L933" s="69" t="s">
        <v>179</v>
      </c>
      <c r="M933" s="70">
        <f>L943+L959+L979+L1008</f>
        <v>75.41</v>
      </c>
    </row>
    <row r="934" spans="1:13" ht="27" customHeight="1" x14ac:dyDescent="0.4">
      <c r="A934" s="307" t="s">
        <v>420</v>
      </c>
      <c r="B934" s="285" t="s">
        <v>77</v>
      </c>
      <c r="C934" s="286" t="s">
        <v>1003</v>
      </c>
      <c r="D934" s="285" t="s">
        <v>52</v>
      </c>
      <c r="E934" s="306" t="s">
        <v>78</v>
      </c>
      <c r="F934" s="6"/>
      <c r="G934" s="307" t="s">
        <v>1004</v>
      </c>
      <c r="H934" s="285" t="s">
        <v>135</v>
      </c>
      <c r="I934" s="286" t="s">
        <v>136</v>
      </c>
      <c r="J934" s="306" t="s">
        <v>137</v>
      </c>
      <c r="K934" s="6"/>
      <c r="L934" s="307" t="s">
        <v>814</v>
      </c>
      <c r="M934" s="306"/>
    </row>
    <row r="935" spans="1:13" ht="15.6" x14ac:dyDescent="0.4">
      <c r="A935" s="307"/>
      <c r="B935" s="285"/>
      <c r="C935" s="286"/>
      <c r="D935" s="285"/>
      <c r="E935" s="306"/>
      <c r="F935" s="6"/>
      <c r="G935" s="307"/>
      <c r="H935" s="285"/>
      <c r="I935" s="286"/>
      <c r="J935" s="306"/>
      <c r="K935" s="6"/>
      <c r="L935" s="215" t="s">
        <v>74</v>
      </c>
      <c r="M935" s="224" t="s">
        <v>134</v>
      </c>
    </row>
    <row r="936" spans="1:13" ht="49.2" customHeight="1" x14ac:dyDescent="0.3">
      <c r="A936" s="308">
        <v>8.1</v>
      </c>
      <c r="B936" s="291" t="s">
        <v>618</v>
      </c>
      <c r="C936" s="284" t="s">
        <v>30</v>
      </c>
      <c r="D936" s="284" t="s">
        <v>310</v>
      </c>
      <c r="E936" s="302">
        <f>I943</f>
        <v>23</v>
      </c>
      <c r="F936" s="310">
        <v>1</v>
      </c>
      <c r="G936" s="222">
        <v>231</v>
      </c>
      <c r="H936" s="52" t="s">
        <v>914</v>
      </c>
      <c r="I936" s="13">
        <v>4</v>
      </c>
      <c r="J936" s="12">
        <f>I936*8%/91</f>
        <v>3.5164835164835165E-3</v>
      </c>
      <c r="K936" s="228" t="str">
        <f t="shared" ref="K936:K943" si="118">IF(AND(L936&gt;=0,L936&lt;=I936),"",IF(AND(L936&gt;I936),"*"))</f>
        <v/>
      </c>
      <c r="L936" s="14">
        <v>3.41</v>
      </c>
      <c r="M936" s="12">
        <f>L936*8%/91</f>
        <v>2.9978021978021982E-3</v>
      </c>
    </row>
    <row r="937" spans="1:13" ht="32.4" customHeight="1" x14ac:dyDescent="0.3">
      <c r="A937" s="308"/>
      <c r="B937" s="291"/>
      <c r="C937" s="284"/>
      <c r="D937" s="284"/>
      <c r="E937" s="302"/>
      <c r="F937" s="310"/>
      <c r="G937" s="222">
        <v>232</v>
      </c>
      <c r="H937" s="52" t="s">
        <v>312</v>
      </c>
      <c r="I937" s="13">
        <v>4</v>
      </c>
      <c r="J937" s="12">
        <f t="shared" ref="J937:J942" si="119">I937*8%/91</f>
        <v>3.5164835164835165E-3</v>
      </c>
      <c r="K937" s="228" t="str">
        <f t="shared" si="118"/>
        <v/>
      </c>
      <c r="L937" s="14">
        <v>1</v>
      </c>
      <c r="M937" s="12">
        <f t="shared" ref="M937:M942" si="120">L937*8%/91</f>
        <v>8.7912087912087912E-4</v>
      </c>
    </row>
    <row r="938" spans="1:13" ht="30.6" customHeight="1" x14ac:dyDescent="0.3">
      <c r="A938" s="308"/>
      <c r="B938" s="291"/>
      <c r="C938" s="284"/>
      <c r="D938" s="284"/>
      <c r="E938" s="302"/>
      <c r="F938" s="310"/>
      <c r="G938" s="222">
        <v>233</v>
      </c>
      <c r="H938" s="52" t="s">
        <v>217</v>
      </c>
      <c r="I938" s="13">
        <v>4</v>
      </c>
      <c r="J938" s="12">
        <f t="shared" si="119"/>
        <v>3.5164835164835165E-3</v>
      </c>
      <c r="K938" s="228" t="str">
        <f t="shared" si="118"/>
        <v/>
      </c>
      <c r="L938" s="14"/>
      <c r="M938" s="12">
        <f t="shared" si="120"/>
        <v>0</v>
      </c>
    </row>
    <row r="939" spans="1:13" ht="25.2" x14ac:dyDescent="0.3">
      <c r="A939" s="308"/>
      <c r="B939" s="291"/>
      <c r="C939" s="284" t="s">
        <v>31</v>
      </c>
      <c r="D939" s="284" t="s">
        <v>311</v>
      </c>
      <c r="E939" s="302"/>
      <c r="F939" s="310">
        <v>3</v>
      </c>
      <c r="G939" s="222">
        <v>234</v>
      </c>
      <c r="H939" s="84" t="s">
        <v>688</v>
      </c>
      <c r="I939" s="13">
        <v>1</v>
      </c>
      <c r="J939" s="12">
        <f t="shared" si="119"/>
        <v>8.7912087912087912E-4</v>
      </c>
      <c r="K939" s="228" t="str">
        <f t="shared" si="118"/>
        <v/>
      </c>
      <c r="L939" s="14"/>
      <c r="M939" s="12">
        <f t="shared" si="120"/>
        <v>0</v>
      </c>
    </row>
    <row r="940" spans="1:13" ht="50.4" x14ac:dyDescent="0.3">
      <c r="A940" s="308"/>
      <c r="B940" s="291"/>
      <c r="C940" s="284"/>
      <c r="D940" s="284"/>
      <c r="E940" s="302"/>
      <c r="F940" s="310"/>
      <c r="G940" s="222">
        <v>235</v>
      </c>
      <c r="H940" s="52" t="s">
        <v>313</v>
      </c>
      <c r="I940" s="13">
        <v>4</v>
      </c>
      <c r="J940" s="12">
        <f t="shared" si="119"/>
        <v>3.5164835164835165E-3</v>
      </c>
      <c r="K940" s="228" t="str">
        <f t="shared" si="118"/>
        <v/>
      </c>
      <c r="L940" s="14"/>
      <c r="M940" s="12">
        <f t="shared" si="120"/>
        <v>0</v>
      </c>
    </row>
    <row r="941" spans="1:13" ht="63" x14ac:dyDescent="0.4">
      <c r="A941" s="308"/>
      <c r="B941" s="291"/>
      <c r="C941" s="284" t="s">
        <v>156</v>
      </c>
      <c r="D941" s="284" t="s">
        <v>161</v>
      </c>
      <c r="E941" s="302"/>
      <c r="F941" s="213"/>
      <c r="G941" s="222">
        <v>236</v>
      </c>
      <c r="H941" s="52" t="s">
        <v>915</v>
      </c>
      <c r="I941" s="13">
        <v>3</v>
      </c>
      <c r="J941" s="12">
        <f t="shared" si="119"/>
        <v>2.6373626373626374E-3</v>
      </c>
      <c r="K941" s="228" t="str">
        <f t="shared" si="118"/>
        <v/>
      </c>
      <c r="L941" s="14"/>
      <c r="M941" s="12">
        <f t="shared" si="120"/>
        <v>0</v>
      </c>
    </row>
    <row r="942" spans="1:13" ht="50.4" x14ac:dyDescent="0.4">
      <c r="A942" s="308"/>
      <c r="B942" s="291"/>
      <c r="C942" s="284"/>
      <c r="D942" s="284"/>
      <c r="E942" s="302"/>
      <c r="F942" s="213"/>
      <c r="G942" s="222">
        <v>237</v>
      </c>
      <c r="H942" s="52" t="s">
        <v>916</v>
      </c>
      <c r="I942" s="13">
        <v>3</v>
      </c>
      <c r="J942" s="12">
        <f t="shared" si="119"/>
        <v>2.6373626373626374E-3</v>
      </c>
      <c r="K942" s="228" t="str">
        <f t="shared" si="118"/>
        <v/>
      </c>
      <c r="L942" s="14">
        <v>3</v>
      </c>
      <c r="M942" s="12">
        <f t="shared" si="120"/>
        <v>2.6373626373626374E-3</v>
      </c>
    </row>
    <row r="943" spans="1:13" ht="16.2" thickBot="1" x14ac:dyDescent="0.45">
      <c r="A943" s="309"/>
      <c r="B943" s="292"/>
      <c r="C943" s="297"/>
      <c r="D943" s="297"/>
      <c r="E943" s="303"/>
      <c r="F943" s="6"/>
      <c r="G943" s="278" t="s">
        <v>140</v>
      </c>
      <c r="H943" s="279"/>
      <c r="I943" s="9">
        <f>SUM(I936:I942)</f>
        <v>23</v>
      </c>
      <c r="J943" s="27">
        <f>SUM(J936:J942)</f>
        <v>2.0219780219780221E-2</v>
      </c>
      <c r="K943" s="228" t="str">
        <f t="shared" si="118"/>
        <v/>
      </c>
      <c r="L943" s="11">
        <f>SUM(L936:L942)</f>
        <v>7.41</v>
      </c>
      <c r="M943" s="27">
        <f>SUM(M936:M942)</f>
        <v>6.5142857142857146E-3</v>
      </c>
    </row>
    <row r="944" spans="1:13" ht="4.95" customHeight="1" thickBot="1" x14ac:dyDescent="0.45">
      <c r="A944" s="36"/>
      <c r="B944" s="163"/>
      <c r="C944" s="36"/>
      <c r="D944" s="218"/>
      <c r="E944" s="218"/>
      <c r="F944" s="4"/>
      <c r="G944" s="172"/>
      <c r="H944" s="172"/>
      <c r="I944" s="176"/>
      <c r="J944" s="177"/>
      <c r="K944" s="4"/>
      <c r="L944" s="176"/>
      <c r="M944" s="177"/>
    </row>
    <row r="945" spans="1:13" x14ac:dyDescent="0.3">
      <c r="A945" s="219" t="s">
        <v>420</v>
      </c>
      <c r="B945" s="280" t="s">
        <v>139</v>
      </c>
      <c r="C945" s="280"/>
      <c r="D945" s="280"/>
      <c r="E945" s="280"/>
      <c r="F945" s="280"/>
      <c r="G945" s="280"/>
      <c r="H945" s="280"/>
      <c r="I945" s="280"/>
      <c r="J945" s="281"/>
      <c r="K945" s="38"/>
      <c r="L945" s="32" t="s">
        <v>138</v>
      </c>
      <c r="M945" s="67" t="s">
        <v>69</v>
      </c>
    </row>
    <row r="946" spans="1:13" x14ac:dyDescent="0.3">
      <c r="A946" s="222">
        <f t="shared" ref="A946:A952" si="121">G936</f>
        <v>231</v>
      </c>
      <c r="B946" s="276"/>
      <c r="C946" s="276"/>
      <c r="D946" s="276"/>
      <c r="E946" s="276"/>
      <c r="F946" s="276"/>
      <c r="G946" s="276"/>
      <c r="H946" s="276"/>
      <c r="I946" s="276"/>
      <c r="J946" s="277"/>
      <c r="K946" s="55"/>
      <c r="L946" s="44"/>
      <c r="M946" s="88"/>
    </row>
    <row r="947" spans="1:13" x14ac:dyDescent="0.3">
      <c r="A947" s="222">
        <f t="shared" si="121"/>
        <v>232</v>
      </c>
      <c r="B947" s="276"/>
      <c r="C947" s="276"/>
      <c r="D947" s="276"/>
      <c r="E947" s="276"/>
      <c r="F947" s="276"/>
      <c r="G947" s="276"/>
      <c r="H947" s="276"/>
      <c r="I947" s="276"/>
      <c r="J947" s="277"/>
      <c r="K947" s="55"/>
      <c r="L947" s="44"/>
      <c r="M947" s="88"/>
    </row>
    <row r="948" spans="1:13" x14ac:dyDescent="0.3">
      <c r="A948" s="222">
        <f t="shared" si="121"/>
        <v>233</v>
      </c>
      <c r="B948" s="276"/>
      <c r="C948" s="276"/>
      <c r="D948" s="276"/>
      <c r="E948" s="276"/>
      <c r="F948" s="276"/>
      <c r="G948" s="276"/>
      <c r="H948" s="276"/>
      <c r="I948" s="276"/>
      <c r="J948" s="277"/>
      <c r="K948" s="55"/>
      <c r="L948" s="44"/>
      <c r="M948" s="88"/>
    </row>
    <row r="949" spans="1:13" x14ac:dyDescent="0.3">
      <c r="A949" s="222">
        <f t="shared" si="121"/>
        <v>234</v>
      </c>
      <c r="B949" s="276"/>
      <c r="C949" s="276"/>
      <c r="D949" s="276"/>
      <c r="E949" s="276"/>
      <c r="F949" s="276"/>
      <c r="G949" s="276"/>
      <c r="H949" s="276"/>
      <c r="I949" s="276"/>
      <c r="J949" s="277"/>
      <c r="K949" s="55"/>
      <c r="L949" s="44"/>
      <c r="M949" s="88"/>
    </row>
    <row r="950" spans="1:13" ht="15.6" x14ac:dyDescent="0.4">
      <c r="A950" s="222">
        <f t="shared" si="121"/>
        <v>235</v>
      </c>
      <c r="B950" s="276"/>
      <c r="C950" s="276"/>
      <c r="D950" s="276"/>
      <c r="E950" s="276"/>
      <c r="F950" s="276"/>
      <c r="G950" s="276"/>
      <c r="H950" s="276"/>
      <c r="I950" s="276"/>
      <c r="J950" s="277"/>
      <c r="K950" s="4"/>
      <c r="L950" s="8"/>
      <c r="M950" s="79"/>
    </row>
    <row r="951" spans="1:13" ht="15.6" x14ac:dyDescent="0.4">
      <c r="A951" s="222">
        <f t="shared" si="121"/>
        <v>236</v>
      </c>
      <c r="B951" s="276"/>
      <c r="C951" s="276"/>
      <c r="D951" s="276"/>
      <c r="E951" s="276"/>
      <c r="F951" s="276"/>
      <c r="G951" s="276"/>
      <c r="H951" s="276"/>
      <c r="I951" s="276"/>
      <c r="J951" s="277"/>
      <c r="K951" s="4"/>
      <c r="L951" s="8"/>
      <c r="M951" s="79"/>
    </row>
    <row r="952" spans="1:13" ht="16.2" thickBot="1" x14ac:dyDescent="0.45">
      <c r="A952" s="223">
        <f t="shared" si="121"/>
        <v>237</v>
      </c>
      <c r="B952" s="282"/>
      <c r="C952" s="282"/>
      <c r="D952" s="282"/>
      <c r="E952" s="282"/>
      <c r="F952" s="282"/>
      <c r="G952" s="282"/>
      <c r="H952" s="282"/>
      <c r="I952" s="282"/>
      <c r="J952" s="283"/>
      <c r="K952" s="4"/>
      <c r="L952" s="80"/>
      <c r="M952" s="81"/>
    </row>
    <row r="953" spans="1:13" ht="4.95" customHeight="1" thickBot="1" x14ac:dyDescent="0.45">
      <c r="A953" s="36"/>
      <c r="B953" s="163"/>
      <c r="C953" s="36"/>
      <c r="D953" s="163"/>
      <c r="E953" s="163"/>
      <c r="F953" s="4"/>
      <c r="G953" s="161"/>
      <c r="H953" s="218"/>
      <c r="I953" s="176"/>
      <c r="J953" s="177"/>
      <c r="K953" s="4"/>
      <c r="L953" s="176"/>
      <c r="M953" s="177"/>
    </row>
    <row r="954" spans="1:13" ht="25.2" x14ac:dyDescent="0.3">
      <c r="A954" s="287">
        <v>8.1999999999999993</v>
      </c>
      <c r="B954" s="290" t="s">
        <v>917</v>
      </c>
      <c r="C954" s="293" t="s">
        <v>32</v>
      </c>
      <c r="D954" s="296" t="s">
        <v>610</v>
      </c>
      <c r="E954" s="298">
        <f>I959</f>
        <v>12</v>
      </c>
      <c r="F954" s="310">
        <v>2</v>
      </c>
      <c r="G954" s="221">
        <v>238</v>
      </c>
      <c r="H954" s="54" t="s">
        <v>722</v>
      </c>
      <c r="I954" s="18">
        <v>2</v>
      </c>
      <c r="J954" s="19">
        <f>I954*8%/91</f>
        <v>1.7582417582417582E-3</v>
      </c>
      <c r="K954" s="228" t="str">
        <f t="shared" ref="K954:K959" si="122">IF(AND(L954&gt;=0,L954&lt;=I954),"",IF(AND(L954&gt;I954),"*"))</f>
        <v/>
      </c>
      <c r="L954" s="20">
        <v>2</v>
      </c>
      <c r="M954" s="19">
        <f>L954*8%/91</f>
        <v>1.7582417582417582E-3</v>
      </c>
    </row>
    <row r="955" spans="1:13" ht="25.2" x14ac:dyDescent="0.3">
      <c r="A955" s="288"/>
      <c r="B955" s="291"/>
      <c r="C955" s="294"/>
      <c r="D955" s="284"/>
      <c r="E955" s="299"/>
      <c r="F955" s="310"/>
      <c r="G955" s="222">
        <v>239</v>
      </c>
      <c r="H955" s="52" t="s">
        <v>918</v>
      </c>
      <c r="I955" s="13">
        <v>3</v>
      </c>
      <c r="J955" s="21">
        <f>I955*8%/91</f>
        <v>2.6373626373626374E-3</v>
      </c>
      <c r="K955" s="228" t="str">
        <f t="shared" si="122"/>
        <v/>
      </c>
      <c r="L955" s="14">
        <v>3</v>
      </c>
      <c r="M955" s="21">
        <f>L955*8%/91</f>
        <v>2.6373626373626374E-3</v>
      </c>
    </row>
    <row r="956" spans="1:13" ht="37.799999999999997" x14ac:dyDescent="0.3">
      <c r="A956" s="288"/>
      <c r="B956" s="291"/>
      <c r="C956" s="294"/>
      <c r="D956" s="284"/>
      <c r="E956" s="299"/>
      <c r="F956" s="310"/>
      <c r="G956" s="222">
        <v>240</v>
      </c>
      <c r="H956" s="52" t="s">
        <v>919</v>
      </c>
      <c r="I956" s="13">
        <v>3</v>
      </c>
      <c r="J956" s="21">
        <f t="shared" ref="J956:J958" si="123">I956*8%/91</f>
        <v>2.6373626373626374E-3</v>
      </c>
      <c r="K956" s="228" t="str">
        <f t="shared" si="122"/>
        <v/>
      </c>
      <c r="L956" s="14">
        <v>3</v>
      </c>
      <c r="M956" s="21">
        <f t="shared" ref="M956:M958" si="124">L956*8%/91</f>
        <v>2.6373626373626374E-3</v>
      </c>
    </row>
    <row r="957" spans="1:13" ht="25.2" x14ac:dyDescent="0.3">
      <c r="A957" s="288"/>
      <c r="B957" s="291"/>
      <c r="C957" s="294" t="s">
        <v>115</v>
      </c>
      <c r="D957" s="284" t="s">
        <v>314</v>
      </c>
      <c r="E957" s="299"/>
      <c r="F957" s="310">
        <v>2</v>
      </c>
      <c r="G957" s="222">
        <v>241</v>
      </c>
      <c r="H957" s="52" t="s">
        <v>920</v>
      </c>
      <c r="I957" s="13">
        <v>2</v>
      </c>
      <c r="J957" s="21">
        <f t="shared" si="123"/>
        <v>1.7582417582417582E-3</v>
      </c>
      <c r="K957" s="228" t="str">
        <f t="shared" si="122"/>
        <v/>
      </c>
      <c r="L957" s="14">
        <v>2</v>
      </c>
      <c r="M957" s="21">
        <f t="shared" si="124"/>
        <v>1.7582417582417582E-3</v>
      </c>
    </row>
    <row r="958" spans="1:13" ht="25.2" x14ac:dyDescent="0.3">
      <c r="A958" s="288"/>
      <c r="B958" s="291"/>
      <c r="C958" s="294"/>
      <c r="D958" s="284"/>
      <c r="E958" s="299"/>
      <c r="F958" s="310"/>
      <c r="G958" s="222">
        <v>242</v>
      </c>
      <c r="H958" s="52" t="s">
        <v>315</v>
      </c>
      <c r="I958" s="13">
        <v>2</v>
      </c>
      <c r="J958" s="21">
        <f t="shared" si="123"/>
        <v>1.7582417582417582E-3</v>
      </c>
      <c r="K958" s="228" t="str">
        <f t="shared" si="122"/>
        <v/>
      </c>
      <c r="L958" s="14">
        <v>2</v>
      </c>
      <c r="M958" s="21">
        <f t="shared" si="124"/>
        <v>1.7582417582417582E-3</v>
      </c>
    </row>
    <row r="959" spans="1:13" ht="16.2" thickBot="1" x14ac:dyDescent="0.45">
      <c r="A959" s="289"/>
      <c r="B959" s="292"/>
      <c r="C959" s="295"/>
      <c r="D959" s="297"/>
      <c r="E959" s="300"/>
      <c r="F959" s="6"/>
      <c r="G959" s="278" t="s">
        <v>140</v>
      </c>
      <c r="H959" s="279"/>
      <c r="I959" s="15">
        <f>SUM(I954:I958)</f>
        <v>12</v>
      </c>
      <c r="J959" s="16">
        <f>SUM(J954:J958)</f>
        <v>1.0549450549450549E-2</v>
      </c>
      <c r="K959" s="228" t="str">
        <f t="shared" si="122"/>
        <v/>
      </c>
      <c r="L959" s="17">
        <f>SUM(L954:L958)</f>
        <v>12</v>
      </c>
      <c r="M959" s="16">
        <f>SUM(M954:M958)</f>
        <v>1.0549450549450549E-2</v>
      </c>
    </row>
    <row r="960" spans="1:13" ht="4.95" customHeight="1" thickBot="1" x14ac:dyDescent="0.45">
      <c r="A960" s="34"/>
      <c r="B960" s="163"/>
      <c r="C960" s="34"/>
      <c r="D960" s="218"/>
      <c r="E960" s="218"/>
      <c r="F960" s="5"/>
      <c r="G960" s="172"/>
      <c r="H960" s="172"/>
      <c r="I960" s="165"/>
      <c r="J960" s="166"/>
      <c r="K960" s="5"/>
      <c r="L960" s="169"/>
      <c r="M960" s="180"/>
    </row>
    <row r="961" spans="1:13" x14ac:dyDescent="0.3">
      <c r="A961" s="219" t="s">
        <v>420</v>
      </c>
      <c r="B961" s="280" t="s">
        <v>139</v>
      </c>
      <c r="C961" s="280"/>
      <c r="D961" s="280"/>
      <c r="E961" s="280"/>
      <c r="F961" s="280"/>
      <c r="G961" s="280"/>
      <c r="H961" s="280"/>
      <c r="I961" s="280"/>
      <c r="J961" s="281"/>
      <c r="K961" s="38"/>
      <c r="L961" s="32" t="s">
        <v>138</v>
      </c>
      <c r="M961" s="67" t="s">
        <v>69</v>
      </c>
    </row>
    <row r="962" spans="1:13" x14ac:dyDescent="0.3">
      <c r="A962" s="222">
        <f>G954</f>
        <v>238</v>
      </c>
      <c r="B962" s="276"/>
      <c r="C962" s="276"/>
      <c r="D962" s="276"/>
      <c r="E962" s="276"/>
      <c r="F962" s="276"/>
      <c r="G962" s="276"/>
      <c r="H962" s="276"/>
      <c r="I962" s="276"/>
      <c r="J962" s="277"/>
      <c r="K962" s="55"/>
      <c r="L962" s="44"/>
      <c r="M962" s="88"/>
    </row>
    <row r="963" spans="1:13" x14ac:dyDescent="0.3">
      <c r="A963" s="222">
        <f t="shared" ref="A963:A966" si="125">G955</f>
        <v>239</v>
      </c>
      <c r="B963" s="276"/>
      <c r="C963" s="276"/>
      <c r="D963" s="276"/>
      <c r="E963" s="276"/>
      <c r="F963" s="276"/>
      <c r="G963" s="276"/>
      <c r="H963" s="276"/>
      <c r="I963" s="276"/>
      <c r="J963" s="277"/>
      <c r="K963" s="55"/>
      <c r="L963" s="44"/>
      <c r="M963" s="88"/>
    </row>
    <row r="964" spans="1:13" x14ac:dyDescent="0.3">
      <c r="A964" s="222">
        <f t="shared" si="125"/>
        <v>240</v>
      </c>
      <c r="B964" s="276"/>
      <c r="C964" s="276"/>
      <c r="D964" s="276"/>
      <c r="E964" s="276"/>
      <c r="F964" s="276"/>
      <c r="G964" s="276"/>
      <c r="H964" s="276"/>
      <c r="I964" s="276"/>
      <c r="J964" s="277"/>
      <c r="K964" s="55"/>
      <c r="L964" s="44"/>
      <c r="M964" s="88"/>
    </row>
    <row r="965" spans="1:13" ht="15.6" x14ac:dyDescent="0.4">
      <c r="A965" s="222">
        <f t="shared" si="125"/>
        <v>241</v>
      </c>
      <c r="B965" s="276"/>
      <c r="C965" s="276"/>
      <c r="D965" s="276"/>
      <c r="E965" s="276"/>
      <c r="F965" s="276"/>
      <c r="G965" s="276"/>
      <c r="H965" s="276"/>
      <c r="I965" s="276"/>
      <c r="J965" s="277"/>
      <c r="K965" s="5"/>
      <c r="L965" s="44"/>
      <c r="M965" s="88"/>
    </row>
    <row r="966" spans="1:13" ht="16.2" thickBot="1" x14ac:dyDescent="0.45">
      <c r="A966" s="223">
        <f t="shared" si="125"/>
        <v>242</v>
      </c>
      <c r="B966" s="282"/>
      <c r="C966" s="282"/>
      <c r="D966" s="282"/>
      <c r="E966" s="282"/>
      <c r="F966" s="282"/>
      <c r="G966" s="282"/>
      <c r="H966" s="282"/>
      <c r="I966" s="282"/>
      <c r="J966" s="283"/>
      <c r="K966" s="5"/>
      <c r="L966" s="45"/>
      <c r="M966" s="89"/>
    </row>
    <row r="967" spans="1:13" ht="4.95" customHeight="1" thickBot="1" x14ac:dyDescent="0.45">
      <c r="A967" s="5"/>
      <c r="B967" s="5"/>
      <c r="C967" s="5"/>
      <c r="D967" s="5"/>
      <c r="E967" s="5"/>
      <c r="F967" s="5"/>
      <c r="G967" s="5"/>
      <c r="H967" s="5"/>
      <c r="I967" s="5"/>
      <c r="J967" s="5"/>
      <c r="K967" s="5"/>
      <c r="L967" s="5"/>
      <c r="M967" s="5"/>
    </row>
    <row r="968" spans="1:13" ht="25.2" x14ac:dyDescent="0.3">
      <c r="A968" s="287">
        <v>8.3000000000000007</v>
      </c>
      <c r="B968" s="290" t="s">
        <v>921</v>
      </c>
      <c r="C968" s="293" t="s">
        <v>33</v>
      </c>
      <c r="D968" s="296" t="s">
        <v>316</v>
      </c>
      <c r="E968" s="298">
        <f>I979</f>
        <v>26</v>
      </c>
      <c r="F968" s="310">
        <v>2</v>
      </c>
      <c r="G968" s="221">
        <v>243</v>
      </c>
      <c r="H968" s="54" t="s">
        <v>922</v>
      </c>
      <c r="I968" s="18">
        <v>2</v>
      </c>
      <c r="J968" s="19">
        <f>I968*8%/91</f>
        <v>1.7582417582417582E-3</v>
      </c>
      <c r="K968" s="228" t="str">
        <f t="shared" ref="K968:K979" si="126">IF(AND(L968&gt;=0,L968&lt;=I968),"",IF(AND(L968&gt;I968),"*"))</f>
        <v/>
      </c>
      <c r="L968" s="20">
        <v>2</v>
      </c>
      <c r="M968" s="19">
        <f>L968*8%/91</f>
        <v>1.7582417582417582E-3</v>
      </c>
    </row>
    <row r="969" spans="1:13" ht="50.4" x14ac:dyDescent="0.3">
      <c r="A969" s="288"/>
      <c r="B969" s="291"/>
      <c r="C969" s="294"/>
      <c r="D969" s="284"/>
      <c r="E969" s="299"/>
      <c r="F969" s="310"/>
      <c r="G969" s="222">
        <v>244</v>
      </c>
      <c r="H969" s="52" t="s">
        <v>923</v>
      </c>
      <c r="I969" s="13">
        <v>2</v>
      </c>
      <c r="J969" s="21">
        <f>I969*8%/91</f>
        <v>1.7582417582417582E-3</v>
      </c>
      <c r="K969" s="228" t="str">
        <f t="shared" si="126"/>
        <v/>
      </c>
      <c r="L969" s="14">
        <v>2</v>
      </c>
      <c r="M969" s="21">
        <f>L969*8%/91</f>
        <v>1.7582417582417582E-3</v>
      </c>
    </row>
    <row r="970" spans="1:13" ht="25.2" x14ac:dyDescent="0.3">
      <c r="A970" s="288"/>
      <c r="B970" s="291"/>
      <c r="C970" s="294"/>
      <c r="D970" s="284"/>
      <c r="E970" s="299"/>
      <c r="F970" s="310"/>
      <c r="G970" s="222">
        <v>245</v>
      </c>
      <c r="H970" s="52" t="s">
        <v>317</v>
      </c>
      <c r="I970" s="13">
        <v>3</v>
      </c>
      <c r="J970" s="21">
        <f t="shared" ref="J970:J978" si="127">I970*8%/91</f>
        <v>2.6373626373626374E-3</v>
      </c>
      <c r="K970" s="228" t="str">
        <f t="shared" si="126"/>
        <v/>
      </c>
      <c r="L970" s="14">
        <v>3</v>
      </c>
      <c r="M970" s="21">
        <f t="shared" ref="M970:M978" si="128">L970*8%/91</f>
        <v>2.6373626373626374E-3</v>
      </c>
    </row>
    <row r="971" spans="1:13" ht="25.2" x14ac:dyDescent="0.4">
      <c r="A971" s="288"/>
      <c r="B971" s="291"/>
      <c r="C971" s="217" t="s">
        <v>34</v>
      </c>
      <c r="D971" s="214" t="s">
        <v>209</v>
      </c>
      <c r="E971" s="299"/>
      <c r="F971" s="213">
        <v>1</v>
      </c>
      <c r="G971" s="222">
        <v>246</v>
      </c>
      <c r="H971" s="52" t="s">
        <v>318</v>
      </c>
      <c r="I971" s="13">
        <v>4</v>
      </c>
      <c r="J971" s="21">
        <f t="shared" si="127"/>
        <v>3.5164835164835165E-3</v>
      </c>
      <c r="K971" s="228" t="str">
        <f t="shared" si="126"/>
        <v/>
      </c>
      <c r="L971" s="14">
        <v>4</v>
      </c>
      <c r="M971" s="21">
        <f t="shared" si="128"/>
        <v>3.5164835164835165E-3</v>
      </c>
    </row>
    <row r="972" spans="1:13" x14ac:dyDescent="0.3">
      <c r="A972" s="288"/>
      <c r="B972" s="291"/>
      <c r="C972" s="294" t="s">
        <v>116</v>
      </c>
      <c r="D972" s="284" t="s">
        <v>210</v>
      </c>
      <c r="E972" s="299"/>
      <c r="F972" s="310">
        <v>2</v>
      </c>
      <c r="G972" s="222">
        <v>247</v>
      </c>
      <c r="H972" s="52" t="s">
        <v>319</v>
      </c>
      <c r="I972" s="13">
        <v>4</v>
      </c>
      <c r="J972" s="21">
        <f t="shared" si="127"/>
        <v>3.5164835164835165E-3</v>
      </c>
      <c r="K972" s="228" t="str">
        <f t="shared" si="126"/>
        <v/>
      </c>
      <c r="L972" s="14">
        <v>4</v>
      </c>
      <c r="M972" s="21">
        <f t="shared" si="128"/>
        <v>3.5164835164835165E-3</v>
      </c>
    </row>
    <row r="973" spans="1:13" ht="37.799999999999997" x14ac:dyDescent="0.3">
      <c r="A973" s="288"/>
      <c r="B973" s="291"/>
      <c r="C973" s="294"/>
      <c r="D973" s="284"/>
      <c r="E973" s="299"/>
      <c r="F973" s="310"/>
      <c r="G973" s="222">
        <v>248</v>
      </c>
      <c r="H973" s="52" t="s">
        <v>924</v>
      </c>
      <c r="I973" s="13">
        <v>2</v>
      </c>
      <c r="J973" s="21">
        <f t="shared" si="127"/>
        <v>1.7582417582417582E-3</v>
      </c>
      <c r="K973" s="228" t="str">
        <f t="shared" si="126"/>
        <v/>
      </c>
      <c r="L973" s="14">
        <v>2</v>
      </c>
      <c r="M973" s="21">
        <f t="shared" si="128"/>
        <v>1.7582417582417582E-3</v>
      </c>
    </row>
    <row r="974" spans="1:13" ht="37.799999999999997" x14ac:dyDescent="0.3">
      <c r="A974" s="288"/>
      <c r="B974" s="291"/>
      <c r="C974" s="294"/>
      <c r="D974" s="284"/>
      <c r="E974" s="299"/>
      <c r="F974" s="310"/>
      <c r="G974" s="222">
        <v>249</v>
      </c>
      <c r="H974" s="52" t="s">
        <v>320</v>
      </c>
      <c r="I974" s="13">
        <v>1</v>
      </c>
      <c r="J974" s="21">
        <f t="shared" si="127"/>
        <v>8.7912087912087912E-4</v>
      </c>
      <c r="K974" s="228" t="str">
        <f t="shared" si="126"/>
        <v/>
      </c>
      <c r="L974" s="14">
        <v>1</v>
      </c>
      <c r="M974" s="21">
        <f t="shared" si="128"/>
        <v>8.7912087912087912E-4</v>
      </c>
    </row>
    <row r="975" spans="1:13" x14ac:dyDescent="0.3">
      <c r="A975" s="288"/>
      <c r="B975" s="291"/>
      <c r="C975" s="294"/>
      <c r="D975" s="284"/>
      <c r="E975" s="299"/>
      <c r="F975" s="310"/>
      <c r="G975" s="222">
        <v>250</v>
      </c>
      <c r="H975" s="52" t="s">
        <v>162</v>
      </c>
      <c r="I975" s="13">
        <v>2</v>
      </c>
      <c r="J975" s="21">
        <f t="shared" si="127"/>
        <v>1.7582417582417582E-3</v>
      </c>
      <c r="K975" s="228" t="str">
        <f t="shared" si="126"/>
        <v/>
      </c>
      <c r="L975" s="14">
        <v>2</v>
      </c>
      <c r="M975" s="21">
        <f t="shared" si="128"/>
        <v>1.7582417582417582E-3</v>
      </c>
    </row>
    <row r="976" spans="1:13" x14ac:dyDescent="0.3">
      <c r="A976" s="288"/>
      <c r="B976" s="291"/>
      <c r="C976" s="294" t="s">
        <v>117</v>
      </c>
      <c r="D976" s="284" t="s">
        <v>187</v>
      </c>
      <c r="E976" s="299"/>
      <c r="F976" s="310">
        <v>1</v>
      </c>
      <c r="G976" s="222">
        <v>251</v>
      </c>
      <c r="H976" s="52" t="s">
        <v>925</v>
      </c>
      <c r="I976" s="13">
        <v>3</v>
      </c>
      <c r="J976" s="21">
        <f t="shared" si="127"/>
        <v>2.6373626373626374E-3</v>
      </c>
      <c r="K976" s="228" t="str">
        <f t="shared" si="126"/>
        <v/>
      </c>
      <c r="L976" s="14">
        <v>3</v>
      </c>
      <c r="M976" s="21">
        <f t="shared" si="128"/>
        <v>2.6373626373626374E-3</v>
      </c>
    </row>
    <row r="977" spans="1:13" x14ac:dyDescent="0.3">
      <c r="A977" s="288"/>
      <c r="B977" s="291"/>
      <c r="C977" s="294"/>
      <c r="D977" s="284"/>
      <c r="E977" s="299"/>
      <c r="F977" s="310"/>
      <c r="G977" s="222">
        <v>252</v>
      </c>
      <c r="H977" s="52" t="s">
        <v>218</v>
      </c>
      <c r="I977" s="13">
        <v>2</v>
      </c>
      <c r="J977" s="21">
        <f t="shared" si="127"/>
        <v>1.7582417582417582E-3</v>
      </c>
      <c r="K977" s="228" t="str">
        <f t="shared" si="126"/>
        <v/>
      </c>
      <c r="L977" s="14">
        <v>2</v>
      </c>
      <c r="M977" s="21">
        <f t="shared" si="128"/>
        <v>1.7582417582417582E-3</v>
      </c>
    </row>
    <row r="978" spans="1:13" ht="48.6" customHeight="1" x14ac:dyDescent="0.4">
      <c r="A978" s="288"/>
      <c r="B978" s="291"/>
      <c r="C978" s="294" t="s">
        <v>118</v>
      </c>
      <c r="D978" s="284" t="s">
        <v>321</v>
      </c>
      <c r="E978" s="299"/>
      <c r="F978" s="213">
        <v>2</v>
      </c>
      <c r="G978" s="222">
        <v>253</v>
      </c>
      <c r="H978" s="52" t="s">
        <v>619</v>
      </c>
      <c r="I978" s="13">
        <v>1</v>
      </c>
      <c r="J978" s="21">
        <f t="shared" si="127"/>
        <v>8.7912087912087912E-4</v>
      </c>
      <c r="K978" s="228" t="str">
        <f t="shared" si="126"/>
        <v/>
      </c>
      <c r="L978" s="14">
        <v>1</v>
      </c>
      <c r="M978" s="21">
        <f t="shared" si="128"/>
        <v>8.7912087912087912E-4</v>
      </c>
    </row>
    <row r="979" spans="1:13" ht="16.2" thickBot="1" x14ac:dyDescent="0.45">
      <c r="A979" s="289"/>
      <c r="B979" s="292"/>
      <c r="C979" s="295"/>
      <c r="D979" s="297"/>
      <c r="E979" s="300"/>
      <c r="F979" s="6"/>
      <c r="G979" s="278" t="s">
        <v>140</v>
      </c>
      <c r="H979" s="279"/>
      <c r="I979" s="15">
        <f>SUM(I968:I978)</f>
        <v>26</v>
      </c>
      <c r="J979" s="24">
        <f>SUM(J968:J978)</f>
        <v>2.2857142857142861E-2</v>
      </c>
      <c r="K979" s="228" t="str">
        <f t="shared" si="126"/>
        <v/>
      </c>
      <c r="L979" s="17">
        <f>SUM(L968:L978)</f>
        <v>26</v>
      </c>
      <c r="M979" s="24">
        <f>SUM(M968:M978)</f>
        <v>2.2857142857142861E-2</v>
      </c>
    </row>
    <row r="980" spans="1:13" ht="4.95" customHeight="1" thickBot="1" x14ac:dyDescent="0.45">
      <c r="A980" s="34"/>
      <c r="B980" s="163"/>
      <c r="C980" s="34"/>
      <c r="D980" s="218"/>
      <c r="E980" s="218"/>
      <c r="F980" s="5"/>
      <c r="G980" s="172"/>
      <c r="H980" s="172"/>
      <c r="I980" s="165"/>
      <c r="J980" s="174"/>
      <c r="K980" s="116"/>
      <c r="L980" s="165"/>
      <c r="M980" s="174"/>
    </row>
    <row r="981" spans="1:13" x14ac:dyDescent="0.3">
      <c r="A981" s="219" t="s">
        <v>420</v>
      </c>
      <c r="B981" s="280" t="s">
        <v>139</v>
      </c>
      <c r="C981" s="280"/>
      <c r="D981" s="280"/>
      <c r="E981" s="280"/>
      <c r="F981" s="280"/>
      <c r="G981" s="280"/>
      <c r="H981" s="280"/>
      <c r="I981" s="280"/>
      <c r="J981" s="281"/>
      <c r="K981" s="38"/>
      <c r="L981" s="32" t="s">
        <v>138</v>
      </c>
      <c r="M981" s="67" t="s">
        <v>69</v>
      </c>
    </row>
    <row r="982" spans="1:13" x14ac:dyDescent="0.3">
      <c r="A982" s="222">
        <f t="shared" ref="A982:A992" si="129">G968</f>
        <v>243</v>
      </c>
      <c r="B982" s="276"/>
      <c r="C982" s="276"/>
      <c r="D982" s="276"/>
      <c r="E982" s="276"/>
      <c r="F982" s="276"/>
      <c r="G982" s="276"/>
      <c r="H982" s="276"/>
      <c r="I982" s="276"/>
      <c r="J982" s="277"/>
      <c r="K982" s="55"/>
      <c r="L982" s="44"/>
      <c r="M982" s="88"/>
    </row>
    <row r="983" spans="1:13" x14ac:dyDescent="0.3">
      <c r="A983" s="222">
        <f t="shared" si="129"/>
        <v>244</v>
      </c>
      <c r="B983" s="276"/>
      <c r="C983" s="276"/>
      <c r="D983" s="276"/>
      <c r="E983" s="276"/>
      <c r="F983" s="276"/>
      <c r="G983" s="276"/>
      <c r="H983" s="276"/>
      <c r="I983" s="276"/>
      <c r="J983" s="277"/>
      <c r="K983" s="55"/>
      <c r="L983" s="44"/>
      <c r="M983" s="88"/>
    </row>
    <row r="984" spans="1:13" x14ac:dyDescent="0.3">
      <c r="A984" s="222">
        <f t="shared" si="129"/>
        <v>245</v>
      </c>
      <c r="B984" s="276"/>
      <c r="C984" s="276"/>
      <c r="D984" s="276"/>
      <c r="E984" s="276"/>
      <c r="F984" s="276"/>
      <c r="G984" s="276"/>
      <c r="H984" s="276"/>
      <c r="I984" s="276"/>
      <c r="J984" s="277"/>
      <c r="K984" s="55"/>
      <c r="L984" s="44"/>
      <c r="M984" s="88"/>
    </row>
    <row r="985" spans="1:13" x14ac:dyDescent="0.3">
      <c r="A985" s="222">
        <f t="shared" si="129"/>
        <v>246</v>
      </c>
      <c r="B985" s="276"/>
      <c r="C985" s="276"/>
      <c r="D985" s="276"/>
      <c r="E985" s="276"/>
      <c r="F985" s="276"/>
      <c r="G985" s="276"/>
      <c r="H985" s="276"/>
      <c r="I985" s="276"/>
      <c r="J985" s="277"/>
      <c r="K985" s="55"/>
      <c r="L985" s="44"/>
      <c r="M985" s="88"/>
    </row>
    <row r="986" spans="1:13" x14ac:dyDescent="0.3">
      <c r="A986" s="222">
        <f t="shared" si="129"/>
        <v>247</v>
      </c>
      <c r="B986" s="276"/>
      <c r="C986" s="276"/>
      <c r="D986" s="276"/>
      <c r="E986" s="276"/>
      <c r="F986" s="276"/>
      <c r="G986" s="276"/>
      <c r="H986" s="276"/>
      <c r="I986" s="276"/>
      <c r="J986" s="277"/>
      <c r="K986" s="57"/>
      <c r="L986" s="14"/>
      <c r="M986" s="76"/>
    </row>
    <row r="987" spans="1:13" x14ac:dyDescent="0.3">
      <c r="A987" s="222">
        <f t="shared" si="129"/>
        <v>248</v>
      </c>
      <c r="B987" s="276"/>
      <c r="C987" s="276"/>
      <c r="D987" s="276"/>
      <c r="E987" s="276"/>
      <c r="F987" s="276"/>
      <c r="G987" s="276"/>
      <c r="H987" s="276"/>
      <c r="I987" s="276"/>
      <c r="J987" s="277"/>
      <c r="K987" s="57"/>
      <c r="L987" s="14"/>
      <c r="M987" s="76"/>
    </row>
    <row r="988" spans="1:13" x14ac:dyDescent="0.3">
      <c r="A988" s="222">
        <f t="shared" si="129"/>
        <v>249</v>
      </c>
      <c r="B988" s="276"/>
      <c r="C988" s="276"/>
      <c r="D988" s="276"/>
      <c r="E988" s="276"/>
      <c r="F988" s="276"/>
      <c r="G988" s="276"/>
      <c r="H988" s="276"/>
      <c r="I988" s="276"/>
      <c r="J988" s="277"/>
      <c r="K988" s="57"/>
      <c r="L988" s="14"/>
      <c r="M988" s="76"/>
    </row>
    <row r="989" spans="1:13" x14ac:dyDescent="0.3">
      <c r="A989" s="222">
        <f t="shared" si="129"/>
        <v>250</v>
      </c>
      <c r="B989" s="276"/>
      <c r="C989" s="276"/>
      <c r="D989" s="276"/>
      <c r="E989" s="276"/>
      <c r="F989" s="276"/>
      <c r="G989" s="276"/>
      <c r="H989" s="276"/>
      <c r="I989" s="276"/>
      <c r="J989" s="277"/>
      <c r="K989" s="57"/>
      <c r="L989" s="14"/>
      <c r="M989" s="76"/>
    </row>
    <row r="990" spans="1:13" x14ac:dyDescent="0.3">
      <c r="A990" s="222">
        <f t="shared" si="129"/>
        <v>251</v>
      </c>
      <c r="B990" s="276"/>
      <c r="C990" s="276"/>
      <c r="D990" s="276"/>
      <c r="E990" s="276"/>
      <c r="F990" s="276"/>
      <c r="G990" s="276"/>
      <c r="H990" s="276"/>
      <c r="I990" s="276"/>
      <c r="J990" s="277"/>
      <c r="K990" s="57"/>
      <c r="L990" s="14"/>
      <c r="M990" s="76"/>
    </row>
    <row r="991" spans="1:13" x14ac:dyDescent="0.3">
      <c r="A991" s="222">
        <f t="shared" si="129"/>
        <v>252</v>
      </c>
      <c r="B991" s="276"/>
      <c r="C991" s="276"/>
      <c r="D991" s="276"/>
      <c r="E991" s="276"/>
      <c r="F991" s="276"/>
      <c r="G991" s="276"/>
      <c r="H991" s="276"/>
      <c r="I991" s="276"/>
      <c r="J991" s="277"/>
      <c r="K991" s="57"/>
      <c r="L991" s="14"/>
      <c r="M991" s="76"/>
    </row>
    <row r="992" spans="1:13" ht="15" thickBot="1" x14ac:dyDescent="0.35">
      <c r="A992" s="223">
        <f t="shared" si="129"/>
        <v>253</v>
      </c>
      <c r="B992" s="282"/>
      <c r="C992" s="282"/>
      <c r="D992" s="282"/>
      <c r="E992" s="282"/>
      <c r="F992" s="282"/>
      <c r="G992" s="282"/>
      <c r="H992" s="282"/>
      <c r="I992" s="282"/>
      <c r="J992" s="283"/>
      <c r="K992" s="57"/>
      <c r="L992" s="51"/>
      <c r="M992" s="77"/>
    </row>
    <row r="993" spans="1:13" ht="4.95" customHeight="1" thickBot="1" x14ac:dyDescent="0.45">
      <c r="A993" s="5"/>
      <c r="B993" s="5"/>
      <c r="C993" s="5"/>
      <c r="D993" s="5"/>
      <c r="E993" s="5"/>
      <c r="F993" s="5"/>
      <c r="G993" s="5"/>
      <c r="H993" s="5"/>
      <c r="I993" s="5"/>
      <c r="J993" s="5"/>
      <c r="K993" s="5"/>
      <c r="L993" s="5"/>
      <c r="M993" s="5"/>
    </row>
    <row r="994" spans="1:13" ht="37.799999999999997" x14ac:dyDescent="0.3">
      <c r="A994" s="287">
        <v>8.4</v>
      </c>
      <c r="B994" s="322" t="s">
        <v>972</v>
      </c>
      <c r="C994" s="225" t="s">
        <v>35</v>
      </c>
      <c r="D994" s="220" t="s">
        <v>211</v>
      </c>
      <c r="E994" s="298">
        <f>I1008</f>
        <v>30</v>
      </c>
      <c r="F994" s="310">
        <v>1</v>
      </c>
      <c r="G994" s="221">
        <v>254</v>
      </c>
      <c r="H994" s="54" t="s">
        <v>221</v>
      </c>
      <c r="I994" s="18">
        <v>2</v>
      </c>
      <c r="J994" s="19">
        <f>I994*8%/91</f>
        <v>1.7582417582417582E-3</v>
      </c>
      <c r="K994" s="228" t="str">
        <f t="shared" ref="K994:K1008" si="130">IF(AND(L994&gt;=0,L994&lt;=I994),"",IF(AND(L994&gt;I994),"*"))</f>
        <v/>
      </c>
      <c r="L994" s="20">
        <v>2</v>
      </c>
      <c r="M994" s="19">
        <f>L994*8%/91</f>
        <v>1.7582417582417582E-3</v>
      </c>
    </row>
    <row r="995" spans="1:13" ht="25.2" x14ac:dyDescent="0.3">
      <c r="A995" s="288"/>
      <c r="B995" s="323"/>
      <c r="C995" s="294" t="s">
        <v>119</v>
      </c>
      <c r="D995" s="284" t="s">
        <v>322</v>
      </c>
      <c r="E995" s="299"/>
      <c r="F995" s="310"/>
      <c r="G995" s="222">
        <v>255</v>
      </c>
      <c r="H995" s="52" t="s">
        <v>222</v>
      </c>
      <c r="I995" s="13">
        <v>2</v>
      </c>
      <c r="J995" s="21">
        <f>I995*8%/91</f>
        <v>1.7582417582417582E-3</v>
      </c>
      <c r="K995" s="228" t="str">
        <f t="shared" si="130"/>
        <v/>
      </c>
      <c r="L995" s="14">
        <v>2</v>
      </c>
      <c r="M995" s="21">
        <f>L995*8%/91</f>
        <v>1.7582417582417582E-3</v>
      </c>
    </row>
    <row r="996" spans="1:13" ht="37.799999999999997" x14ac:dyDescent="0.3">
      <c r="A996" s="288"/>
      <c r="B996" s="323"/>
      <c r="C996" s="294"/>
      <c r="D996" s="284"/>
      <c r="E996" s="299"/>
      <c r="F996" s="310"/>
      <c r="G996" s="222">
        <v>256</v>
      </c>
      <c r="H996" s="52" t="s">
        <v>727</v>
      </c>
      <c r="I996" s="13">
        <v>4</v>
      </c>
      <c r="J996" s="21">
        <f t="shared" ref="J996:J1007" si="131">I996*8%/91</f>
        <v>3.5164835164835165E-3</v>
      </c>
      <c r="K996" s="228" t="str">
        <f t="shared" si="130"/>
        <v/>
      </c>
      <c r="L996" s="14">
        <v>4</v>
      </c>
      <c r="M996" s="21">
        <f t="shared" ref="M996:M1007" si="132">L996*8%/91</f>
        <v>3.5164835164835165E-3</v>
      </c>
    </row>
    <row r="997" spans="1:13" x14ac:dyDescent="0.3">
      <c r="A997" s="288"/>
      <c r="B997" s="323"/>
      <c r="C997" s="294" t="s">
        <v>120</v>
      </c>
      <c r="D997" s="284" t="s">
        <v>219</v>
      </c>
      <c r="E997" s="299"/>
      <c r="F997" s="310">
        <v>2</v>
      </c>
      <c r="G997" s="222">
        <v>257</v>
      </c>
      <c r="H997" s="52" t="s">
        <v>223</v>
      </c>
      <c r="I997" s="13">
        <v>2</v>
      </c>
      <c r="J997" s="21">
        <f t="shared" si="131"/>
        <v>1.7582417582417582E-3</v>
      </c>
      <c r="K997" s="228" t="str">
        <f t="shared" si="130"/>
        <v/>
      </c>
      <c r="L997" s="14">
        <v>2</v>
      </c>
      <c r="M997" s="21">
        <f t="shared" si="132"/>
        <v>1.7582417582417582E-3</v>
      </c>
    </row>
    <row r="998" spans="1:13" x14ac:dyDescent="0.3">
      <c r="A998" s="288"/>
      <c r="B998" s="323"/>
      <c r="C998" s="294"/>
      <c r="D998" s="284"/>
      <c r="E998" s="299"/>
      <c r="F998" s="310"/>
      <c r="G998" s="222">
        <v>258</v>
      </c>
      <c r="H998" s="52" t="s">
        <v>224</v>
      </c>
      <c r="I998" s="13">
        <v>2</v>
      </c>
      <c r="J998" s="21">
        <f t="shared" si="131"/>
        <v>1.7582417582417582E-3</v>
      </c>
      <c r="K998" s="228" t="str">
        <f t="shared" si="130"/>
        <v/>
      </c>
      <c r="L998" s="14">
        <v>2</v>
      </c>
      <c r="M998" s="21">
        <f t="shared" si="132"/>
        <v>1.7582417582417582E-3</v>
      </c>
    </row>
    <row r="999" spans="1:13" x14ac:dyDescent="0.3">
      <c r="A999" s="288"/>
      <c r="B999" s="323"/>
      <c r="C999" s="294"/>
      <c r="D999" s="284"/>
      <c r="E999" s="299"/>
      <c r="F999" s="310"/>
      <c r="G999" s="222">
        <v>259</v>
      </c>
      <c r="H999" s="52" t="s">
        <v>631</v>
      </c>
      <c r="I999" s="13">
        <v>2</v>
      </c>
      <c r="J999" s="21">
        <f t="shared" si="131"/>
        <v>1.7582417582417582E-3</v>
      </c>
      <c r="K999" s="228" t="str">
        <f t="shared" si="130"/>
        <v/>
      </c>
      <c r="L999" s="14">
        <v>2</v>
      </c>
      <c r="M999" s="21">
        <f t="shared" si="132"/>
        <v>1.7582417582417582E-3</v>
      </c>
    </row>
    <row r="1000" spans="1:13" ht="25.2" x14ac:dyDescent="0.3">
      <c r="A1000" s="288"/>
      <c r="B1000" s="323"/>
      <c r="C1000" s="294"/>
      <c r="D1000" s="284"/>
      <c r="E1000" s="299"/>
      <c r="F1000" s="310"/>
      <c r="G1000" s="222">
        <v>260</v>
      </c>
      <c r="H1000" s="52" t="s">
        <v>926</v>
      </c>
      <c r="I1000" s="13">
        <v>2</v>
      </c>
      <c r="J1000" s="21">
        <f t="shared" si="131"/>
        <v>1.7582417582417582E-3</v>
      </c>
      <c r="K1000" s="228" t="str">
        <f t="shared" si="130"/>
        <v/>
      </c>
      <c r="L1000" s="14">
        <v>2</v>
      </c>
      <c r="M1000" s="21">
        <f t="shared" si="132"/>
        <v>1.7582417582417582E-3</v>
      </c>
    </row>
    <row r="1001" spans="1:13" ht="25.2" x14ac:dyDescent="0.3">
      <c r="A1001" s="288"/>
      <c r="B1001" s="323"/>
      <c r="C1001" s="294"/>
      <c r="D1001" s="284"/>
      <c r="E1001" s="299"/>
      <c r="F1001" s="310"/>
      <c r="G1001" s="222">
        <v>261</v>
      </c>
      <c r="H1001" s="52" t="s">
        <v>1023</v>
      </c>
      <c r="I1001" s="13">
        <v>3</v>
      </c>
      <c r="J1001" s="21">
        <f t="shared" si="131"/>
        <v>2.6373626373626374E-3</v>
      </c>
      <c r="K1001" s="228" t="str">
        <f t="shared" si="130"/>
        <v/>
      </c>
      <c r="L1001" s="14">
        <v>3</v>
      </c>
      <c r="M1001" s="21">
        <f t="shared" si="132"/>
        <v>2.6373626373626374E-3</v>
      </c>
    </row>
    <row r="1002" spans="1:13" ht="37.799999999999997" x14ac:dyDescent="0.4">
      <c r="A1002" s="288"/>
      <c r="B1002" s="323"/>
      <c r="C1002" s="217" t="s">
        <v>121</v>
      </c>
      <c r="D1002" s="214" t="s">
        <v>987</v>
      </c>
      <c r="E1002" s="299"/>
      <c r="F1002" s="213"/>
      <c r="G1002" s="222">
        <v>262</v>
      </c>
      <c r="H1002" s="52" t="s">
        <v>225</v>
      </c>
      <c r="I1002" s="13">
        <v>1</v>
      </c>
      <c r="J1002" s="21">
        <f t="shared" si="131"/>
        <v>8.7912087912087912E-4</v>
      </c>
      <c r="K1002" s="228" t="str">
        <f t="shared" si="130"/>
        <v/>
      </c>
      <c r="L1002" s="14">
        <v>1</v>
      </c>
      <c r="M1002" s="21">
        <f t="shared" si="132"/>
        <v>8.7912087912087912E-4</v>
      </c>
    </row>
    <row r="1003" spans="1:13" ht="48" customHeight="1" x14ac:dyDescent="0.3">
      <c r="A1003" s="288"/>
      <c r="B1003" s="323"/>
      <c r="C1003" s="294" t="s">
        <v>176</v>
      </c>
      <c r="D1003" s="284" t="s">
        <v>220</v>
      </c>
      <c r="E1003" s="299"/>
      <c r="F1003" s="310">
        <v>1</v>
      </c>
      <c r="G1003" s="222">
        <v>263</v>
      </c>
      <c r="H1003" s="52" t="s">
        <v>226</v>
      </c>
      <c r="I1003" s="13">
        <v>2</v>
      </c>
      <c r="J1003" s="21">
        <f t="shared" si="131"/>
        <v>1.7582417582417582E-3</v>
      </c>
      <c r="K1003" s="228" t="str">
        <f t="shared" si="130"/>
        <v/>
      </c>
      <c r="L1003" s="14">
        <v>2</v>
      </c>
      <c r="M1003" s="21">
        <f t="shared" si="132"/>
        <v>1.7582417582417582E-3</v>
      </c>
    </row>
    <row r="1004" spans="1:13" x14ac:dyDescent="0.3">
      <c r="A1004" s="288"/>
      <c r="B1004" s="323"/>
      <c r="C1004" s="294"/>
      <c r="D1004" s="284"/>
      <c r="E1004" s="299"/>
      <c r="F1004" s="310"/>
      <c r="G1004" s="222">
        <v>264</v>
      </c>
      <c r="H1004" s="52" t="s">
        <v>927</v>
      </c>
      <c r="I1004" s="13">
        <v>2</v>
      </c>
      <c r="J1004" s="21">
        <f t="shared" si="131"/>
        <v>1.7582417582417582E-3</v>
      </c>
      <c r="K1004" s="228" t="str">
        <f t="shared" si="130"/>
        <v/>
      </c>
      <c r="L1004" s="14">
        <v>2</v>
      </c>
      <c r="M1004" s="21">
        <f t="shared" si="132"/>
        <v>1.7582417582417582E-3</v>
      </c>
    </row>
    <row r="1005" spans="1:13" ht="25.2" x14ac:dyDescent="0.3">
      <c r="A1005" s="288"/>
      <c r="B1005" s="323"/>
      <c r="C1005" s="294" t="s">
        <v>177</v>
      </c>
      <c r="D1005" s="284" t="s">
        <v>928</v>
      </c>
      <c r="E1005" s="299"/>
      <c r="F1005" s="310">
        <v>3</v>
      </c>
      <c r="G1005" s="222">
        <v>265</v>
      </c>
      <c r="H1005" s="52" t="s">
        <v>986</v>
      </c>
      <c r="I1005" s="13">
        <v>3</v>
      </c>
      <c r="J1005" s="21">
        <f t="shared" si="131"/>
        <v>2.6373626373626374E-3</v>
      </c>
      <c r="K1005" s="228" t="str">
        <f t="shared" si="130"/>
        <v/>
      </c>
      <c r="L1005" s="14">
        <v>3</v>
      </c>
      <c r="M1005" s="21">
        <f t="shared" si="132"/>
        <v>2.6373626373626374E-3</v>
      </c>
    </row>
    <row r="1006" spans="1:13" ht="25.2" x14ac:dyDescent="0.3">
      <c r="A1006" s="288"/>
      <c r="B1006" s="323"/>
      <c r="C1006" s="294"/>
      <c r="D1006" s="284"/>
      <c r="E1006" s="299"/>
      <c r="F1006" s="310"/>
      <c r="G1006" s="222">
        <v>266</v>
      </c>
      <c r="H1006" s="52" t="s">
        <v>929</v>
      </c>
      <c r="I1006" s="13">
        <v>2</v>
      </c>
      <c r="J1006" s="21">
        <f t="shared" si="131"/>
        <v>1.7582417582417582E-3</v>
      </c>
      <c r="K1006" s="228" t="str">
        <f t="shared" si="130"/>
        <v/>
      </c>
      <c r="L1006" s="14">
        <v>2</v>
      </c>
      <c r="M1006" s="21">
        <f t="shared" si="132"/>
        <v>1.7582417582417582E-3</v>
      </c>
    </row>
    <row r="1007" spans="1:13" x14ac:dyDescent="0.3">
      <c r="A1007" s="288"/>
      <c r="B1007" s="323"/>
      <c r="C1007" s="294"/>
      <c r="D1007" s="284"/>
      <c r="E1007" s="299"/>
      <c r="F1007" s="310"/>
      <c r="G1007" s="222">
        <v>267</v>
      </c>
      <c r="H1007" s="52" t="s">
        <v>323</v>
      </c>
      <c r="I1007" s="13">
        <v>1</v>
      </c>
      <c r="J1007" s="21">
        <f t="shared" si="131"/>
        <v>8.7912087912087912E-4</v>
      </c>
      <c r="K1007" s="228" t="str">
        <f t="shared" si="130"/>
        <v/>
      </c>
      <c r="L1007" s="14">
        <v>1</v>
      </c>
      <c r="M1007" s="21">
        <f t="shared" si="132"/>
        <v>8.7912087912087912E-4</v>
      </c>
    </row>
    <row r="1008" spans="1:13" ht="16.2" thickBot="1" x14ac:dyDescent="0.45">
      <c r="A1008" s="289"/>
      <c r="B1008" s="324"/>
      <c r="C1008" s="295"/>
      <c r="D1008" s="297"/>
      <c r="E1008" s="300"/>
      <c r="F1008" s="6"/>
      <c r="G1008" s="278" t="s">
        <v>140</v>
      </c>
      <c r="H1008" s="279"/>
      <c r="I1008" s="15">
        <f>SUM(I994:I1007)</f>
        <v>30</v>
      </c>
      <c r="J1008" s="24">
        <f>SUM(J994:J1007)</f>
        <v>2.6373626373626377E-2</v>
      </c>
      <c r="K1008" s="228" t="str">
        <f t="shared" si="130"/>
        <v/>
      </c>
      <c r="L1008" s="17">
        <f>SUM(L994:L1007)</f>
        <v>30</v>
      </c>
      <c r="M1008" s="24">
        <f>SUM(M994:M1007)</f>
        <v>2.6373626373626377E-2</v>
      </c>
    </row>
    <row r="1009" spans="1:13" ht="4.95" customHeight="1" thickBot="1" x14ac:dyDescent="0.45">
      <c r="A1009" s="34"/>
      <c r="B1009" s="163"/>
      <c r="C1009" s="34"/>
      <c r="D1009" s="218"/>
      <c r="E1009" s="218"/>
      <c r="F1009" s="5"/>
      <c r="G1009" s="172"/>
      <c r="H1009" s="172"/>
      <c r="I1009" s="165"/>
      <c r="J1009" s="174"/>
      <c r="K1009" s="116"/>
      <c r="L1009" s="165"/>
      <c r="M1009" s="174"/>
    </row>
    <row r="1010" spans="1:13" x14ac:dyDescent="0.3">
      <c r="A1010" s="219" t="s">
        <v>420</v>
      </c>
      <c r="B1010" s="280" t="s">
        <v>139</v>
      </c>
      <c r="C1010" s="280"/>
      <c r="D1010" s="280"/>
      <c r="E1010" s="280"/>
      <c r="F1010" s="280"/>
      <c r="G1010" s="280"/>
      <c r="H1010" s="280"/>
      <c r="I1010" s="280"/>
      <c r="J1010" s="281"/>
      <c r="K1010" s="38"/>
      <c r="L1010" s="32" t="s">
        <v>138</v>
      </c>
      <c r="M1010" s="67" t="s">
        <v>69</v>
      </c>
    </row>
    <row r="1011" spans="1:13" x14ac:dyDescent="0.3">
      <c r="A1011" s="222">
        <f>G994</f>
        <v>254</v>
      </c>
      <c r="B1011" s="276"/>
      <c r="C1011" s="276"/>
      <c r="D1011" s="276"/>
      <c r="E1011" s="276"/>
      <c r="F1011" s="276"/>
      <c r="G1011" s="276"/>
      <c r="H1011" s="276"/>
      <c r="I1011" s="276"/>
      <c r="J1011" s="277"/>
      <c r="K1011" s="55"/>
      <c r="L1011" s="44"/>
      <c r="M1011" s="88"/>
    </row>
    <row r="1012" spans="1:13" x14ac:dyDescent="0.3">
      <c r="A1012" s="222">
        <f t="shared" ref="A1012:A1024" si="133">G995</f>
        <v>255</v>
      </c>
      <c r="B1012" s="276"/>
      <c r="C1012" s="276"/>
      <c r="D1012" s="276"/>
      <c r="E1012" s="276"/>
      <c r="F1012" s="276"/>
      <c r="G1012" s="276"/>
      <c r="H1012" s="276"/>
      <c r="I1012" s="276"/>
      <c r="J1012" s="277"/>
      <c r="K1012" s="55"/>
      <c r="L1012" s="44"/>
      <c r="M1012" s="88"/>
    </row>
    <row r="1013" spans="1:13" x14ac:dyDescent="0.3">
      <c r="A1013" s="222">
        <f t="shared" si="133"/>
        <v>256</v>
      </c>
      <c r="B1013" s="276"/>
      <c r="C1013" s="276"/>
      <c r="D1013" s="276"/>
      <c r="E1013" s="276"/>
      <c r="F1013" s="276"/>
      <c r="G1013" s="276"/>
      <c r="H1013" s="276"/>
      <c r="I1013" s="276"/>
      <c r="J1013" s="277"/>
      <c r="K1013" s="55"/>
      <c r="L1013" s="44"/>
      <c r="M1013" s="88"/>
    </row>
    <row r="1014" spans="1:13" x14ac:dyDescent="0.3">
      <c r="A1014" s="222">
        <f t="shared" si="133"/>
        <v>257</v>
      </c>
      <c r="B1014" s="276"/>
      <c r="C1014" s="276"/>
      <c r="D1014" s="276"/>
      <c r="E1014" s="276"/>
      <c r="F1014" s="276"/>
      <c r="G1014" s="276"/>
      <c r="H1014" s="276"/>
      <c r="I1014" s="276"/>
      <c r="J1014" s="277"/>
      <c r="K1014" s="57"/>
      <c r="L1014" s="14"/>
      <c r="M1014" s="76"/>
    </row>
    <row r="1015" spans="1:13" x14ac:dyDescent="0.3">
      <c r="A1015" s="222">
        <f t="shared" si="133"/>
        <v>258</v>
      </c>
      <c r="B1015" s="276"/>
      <c r="C1015" s="276"/>
      <c r="D1015" s="276"/>
      <c r="E1015" s="276"/>
      <c r="F1015" s="276"/>
      <c r="G1015" s="276"/>
      <c r="H1015" s="276"/>
      <c r="I1015" s="276"/>
      <c r="J1015" s="277"/>
      <c r="K1015" s="57"/>
      <c r="L1015" s="14"/>
      <c r="M1015" s="76"/>
    </row>
    <row r="1016" spans="1:13" x14ac:dyDescent="0.3">
      <c r="A1016" s="222">
        <f t="shared" si="133"/>
        <v>259</v>
      </c>
      <c r="B1016" s="276"/>
      <c r="C1016" s="276"/>
      <c r="D1016" s="276"/>
      <c r="E1016" s="276"/>
      <c r="F1016" s="276"/>
      <c r="G1016" s="276"/>
      <c r="H1016" s="276"/>
      <c r="I1016" s="276"/>
      <c r="J1016" s="277"/>
      <c r="K1016" s="57"/>
      <c r="L1016" s="14"/>
      <c r="M1016" s="76"/>
    </row>
    <row r="1017" spans="1:13" x14ac:dyDescent="0.3">
      <c r="A1017" s="222">
        <f t="shared" si="133"/>
        <v>260</v>
      </c>
      <c r="B1017" s="276"/>
      <c r="C1017" s="276"/>
      <c r="D1017" s="276"/>
      <c r="E1017" s="276"/>
      <c r="F1017" s="276"/>
      <c r="G1017" s="276"/>
      <c r="H1017" s="276"/>
      <c r="I1017" s="276"/>
      <c r="J1017" s="277"/>
      <c r="K1017" s="57"/>
      <c r="L1017" s="14"/>
      <c r="M1017" s="76"/>
    </row>
    <row r="1018" spans="1:13" x14ac:dyDescent="0.3">
      <c r="A1018" s="222">
        <f t="shared" si="133"/>
        <v>261</v>
      </c>
      <c r="B1018" s="276"/>
      <c r="C1018" s="276"/>
      <c r="D1018" s="276"/>
      <c r="E1018" s="276"/>
      <c r="F1018" s="276"/>
      <c r="G1018" s="276"/>
      <c r="H1018" s="276"/>
      <c r="I1018" s="276"/>
      <c r="J1018" s="277"/>
      <c r="K1018" s="57"/>
      <c r="L1018" s="14"/>
      <c r="M1018" s="76"/>
    </row>
    <row r="1019" spans="1:13" x14ac:dyDescent="0.3">
      <c r="A1019" s="222">
        <f t="shared" si="133"/>
        <v>262</v>
      </c>
      <c r="B1019" s="276"/>
      <c r="C1019" s="276"/>
      <c r="D1019" s="276"/>
      <c r="E1019" s="276"/>
      <c r="F1019" s="276"/>
      <c r="G1019" s="276"/>
      <c r="H1019" s="276"/>
      <c r="I1019" s="276"/>
      <c r="J1019" s="277"/>
      <c r="K1019" s="57"/>
      <c r="L1019" s="14"/>
      <c r="M1019" s="76"/>
    </row>
    <row r="1020" spans="1:13" x14ac:dyDescent="0.3">
      <c r="A1020" s="222">
        <f t="shared" si="133"/>
        <v>263</v>
      </c>
      <c r="B1020" s="276"/>
      <c r="C1020" s="276"/>
      <c r="D1020" s="276"/>
      <c r="E1020" s="276"/>
      <c r="F1020" s="276"/>
      <c r="G1020" s="276"/>
      <c r="H1020" s="276"/>
      <c r="I1020" s="276"/>
      <c r="J1020" s="277"/>
      <c r="K1020" s="57"/>
      <c r="L1020" s="14"/>
      <c r="M1020" s="76"/>
    </row>
    <row r="1021" spans="1:13" x14ac:dyDescent="0.3">
      <c r="A1021" s="222">
        <f t="shared" si="133"/>
        <v>264</v>
      </c>
      <c r="B1021" s="276"/>
      <c r="C1021" s="276"/>
      <c r="D1021" s="276"/>
      <c r="E1021" s="276"/>
      <c r="F1021" s="276"/>
      <c r="G1021" s="276"/>
      <c r="H1021" s="276"/>
      <c r="I1021" s="276"/>
      <c r="J1021" s="277"/>
      <c r="K1021" s="57"/>
      <c r="L1021" s="14"/>
      <c r="M1021" s="76"/>
    </row>
    <row r="1022" spans="1:13" x14ac:dyDescent="0.3">
      <c r="A1022" s="222">
        <f t="shared" si="133"/>
        <v>265</v>
      </c>
      <c r="B1022" s="276"/>
      <c r="C1022" s="276"/>
      <c r="D1022" s="276"/>
      <c r="E1022" s="276"/>
      <c r="F1022" s="276"/>
      <c r="G1022" s="276"/>
      <c r="H1022" s="276"/>
      <c r="I1022" s="276"/>
      <c r="J1022" s="277"/>
      <c r="K1022" s="57"/>
      <c r="L1022" s="14"/>
      <c r="M1022" s="76"/>
    </row>
    <row r="1023" spans="1:13" x14ac:dyDescent="0.3">
      <c r="A1023" s="222">
        <f t="shared" si="133"/>
        <v>266</v>
      </c>
      <c r="B1023" s="276"/>
      <c r="C1023" s="276"/>
      <c r="D1023" s="276"/>
      <c r="E1023" s="276"/>
      <c r="F1023" s="276"/>
      <c r="G1023" s="276"/>
      <c r="H1023" s="276"/>
      <c r="I1023" s="276"/>
      <c r="J1023" s="277"/>
      <c r="K1023" s="57"/>
      <c r="L1023" s="14"/>
      <c r="M1023" s="76"/>
    </row>
    <row r="1024" spans="1:13" ht="15" thickBot="1" x14ac:dyDescent="0.35">
      <c r="A1024" s="223">
        <f t="shared" si="133"/>
        <v>267</v>
      </c>
      <c r="B1024" s="282"/>
      <c r="C1024" s="282"/>
      <c r="D1024" s="282"/>
      <c r="E1024" s="282"/>
      <c r="F1024" s="282"/>
      <c r="G1024" s="282"/>
      <c r="H1024" s="282"/>
      <c r="I1024" s="282"/>
      <c r="J1024" s="283"/>
      <c r="K1024" s="57"/>
      <c r="L1024" s="51"/>
      <c r="M1024" s="77"/>
    </row>
    <row r="1025" spans="1:13" ht="4.95" customHeight="1" thickBot="1" x14ac:dyDescent="0.45">
      <c r="A1025" s="5"/>
      <c r="B1025" s="5"/>
      <c r="C1025" s="5"/>
      <c r="D1025" s="5"/>
      <c r="E1025" s="5"/>
      <c r="F1025" s="5"/>
      <c r="G1025" s="5"/>
      <c r="H1025" s="5"/>
      <c r="I1025" s="5"/>
      <c r="J1025" s="5"/>
      <c r="K1025" s="5"/>
      <c r="L1025" s="5"/>
      <c r="M1025" s="5"/>
    </row>
    <row r="1026" spans="1:13" ht="25.2" x14ac:dyDescent="0.3">
      <c r="A1026" s="311" t="s">
        <v>689</v>
      </c>
      <c r="B1026" s="312"/>
      <c r="C1026" s="312"/>
      <c r="D1026" s="312"/>
      <c r="E1026" s="313"/>
      <c r="F1026" s="60"/>
      <c r="G1026" s="314" t="s">
        <v>36</v>
      </c>
      <c r="H1026" s="315"/>
      <c r="I1026" s="316">
        <f>I1046+I1069</f>
        <v>42</v>
      </c>
      <c r="J1026" s="317"/>
      <c r="K1026" s="68">
        <v>9</v>
      </c>
      <c r="L1026" s="69" t="s">
        <v>179</v>
      </c>
      <c r="M1026" s="70">
        <f>L1046+L1069</f>
        <v>38</v>
      </c>
    </row>
    <row r="1027" spans="1:13" ht="28.2" customHeight="1" x14ac:dyDescent="0.4">
      <c r="A1027" s="307" t="s">
        <v>420</v>
      </c>
      <c r="B1027" s="285" t="s">
        <v>77</v>
      </c>
      <c r="C1027" s="286" t="s">
        <v>1003</v>
      </c>
      <c r="D1027" s="285" t="s">
        <v>52</v>
      </c>
      <c r="E1027" s="306" t="s">
        <v>78</v>
      </c>
      <c r="F1027" s="6"/>
      <c r="G1027" s="307" t="s">
        <v>1004</v>
      </c>
      <c r="H1027" s="285" t="s">
        <v>135</v>
      </c>
      <c r="I1027" s="286" t="s">
        <v>136</v>
      </c>
      <c r="J1027" s="306" t="s">
        <v>137</v>
      </c>
      <c r="K1027" s="6"/>
      <c r="L1027" s="307" t="s">
        <v>814</v>
      </c>
      <c r="M1027" s="306"/>
    </row>
    <row r="1028" spans="1:13" ht="15.6" x14ac:dyDescent="0.4">
      <c r="A1028" s="307"/>
      <c r="B1028" s="285"/>
      <c r="C1028" s="286"/>
      <c r="D1028" s="285"/>
      <c r="E1028" s="306"/>
      <c r="F1028" s="6"/>
      <c r="G1028" s="307"/>
      <c r="H1028" s="285"/>
      <c r="I1028" s="286"/>
      <c r="J1028" s="306"/>
      <c r="K1028" s="6"/>
      <c r="L1028" s="91" t="s">
        <v>74</v>
      </c>
      <c r="M1028" s="224" t="s">
        <v>134</v>
      </c>
    </row>
    <row r="1029" spans="1:13" x14ac:dyDescent="0.3">
      <c r="A1029" s="308">
        <v>9.1</v>
      </c>
      <c r="B1029" s="291" t="s">
        <v>620</v>
      </c>
      <c r="C1029" s="284" t="s">
        <v>37</v>
      </c>
      <c r="D1029" s="284" t="s">
        <v>985</v>
      </c>
      <c r="E1029" s="302">
        <f>I1046</f>
        <v>36</v>
      </c>
      <c r="F1029" s="310">
        <v>1</v>
      </c>
      <c r="G1029" s="222">
        <v>268</v>
      </c>
      <c r="H1029" s="52" t="s">
        <v>325</v>
      </c>
      <c r="I1029" s="13">
        <v>2</v>
      </c>
      <c r="J1029" s="12">
        <f>I1029*4%/42</f>
        <v>1.9047619047619048E-3</v>
      </c>
      <c r="K1029" s="228" t="str">
        <f t="shared" ref="K1029:K1046" si="134">IF(AND(L1029&gt;=0,L1029&lt;=I1029),"",IF(AND(L1029&gt;I1029),"*"))</f>
        <v/>
      </c>
      <c r="L1029" s="14">
        <v>2</v>
      </c>
      <c r="M1029" s="12">
        <f>L1029*4%/42</f>
        <v>1.9047619047619048E-3</v>
      </c>
    </row>
    <row r="1030" spans="1:13" x14ac:dyDescent="0.3">
      <c r="A1030" s="308"/>
      <c r="B1030" s="291"/>
      <c r="C1030" s="284"/>
      <c r="D1030" s="284"/>
      <c r="E1030" s="302"/>
      <c r="F1030" s="310"/>
      <c r="G1030" s="222">
        <v>269</v>
      </c>
      <c r="H1030" s="52" t="s">
        <v>692</v>
      </c>
      <c r="I1030" s="13">
        <v>2</v>
      </c>
      <c r="J1030" s="12">
        <f t="shared" ref="J1030:J1045" si="135">I1030*4%/42</f>
        <v>1.9047619047619048E-3</v>
      </c>
      <c r="K1030" s="228" t="str">
        <f t="shared" si="134"/>
        <v/>
      </c>
      <c r="L1030" s="14">
        <v>2</v>
      </c>
      <c r="M1030" s="12">
        <f t="shared" ref="M1030:M1045" si="136">L1030*4%/42</f>
        <v>1.9047619047619048E-3</v>
      </c>
    </row>
    <row r="1031" spans="1:13" ht="63" x14ac:dyDescent="0.3">
      <c r="A1031" s="308"/>
      <c r="B1031" s="291"/>
      <c r="C1031" s="284"/>
      <c r="D1031" s="284"/>
      <c r="E1031" s="302"/>
      <c r="F1031" s="310"/>
      <c r="G1031" s="222">
        <v>270</v>
      </c>
      <c r="H1031" s="52" t="s">
        <v>693</v>
      </c>
      <c r="I1031" s="13">
        <v>3</v>
      </c>
      <c r="J1031" s="12">
        <f t="shared" si="135"/>
        <v>2.8571428571428571E-3</v>
      </c>
      <c r="K1031" s="228" t="str">
        <f t="shared" si="134"/>
        <v/>
      </c>
      <c r="L1031" s="14">
        <v>3</v>
      </c>
      <c r="M1031" s="12">
        <f t="shared" si="136"/>
        <v>2.8571428571428571E-3</v>
      </c>
    </row>
    <row r="1032" spans="1:13" ht="25.2" x14ac:dyDescent="0.3">
      <c r="A1032" s="308"/>
      <c r="B1032" s="291"/>
      <c r="C1032" s="284"/>
      <c r="D1032" s="284"/>
      <c r="E1032" s="302"/>
      <c r="F1032" s="310"/>
      <c r="G1032" s="222">
        <v>271</v>
      </c>
      <c r="H1032" s="52" t="s">
        <v>930</v>
      </c>
      <c r="I1032" s="13">
        <v>1</v>
      </c>
      <c r="J1032" s="12">
        <f t="shared" si="135"/>
        <v>9.5238095238095238E-4</v>
      </c>
      <c r="K1032" s="228" t="str">
        <f t="shared" si="134"/>
        <v/>
      </c>
      <c r="L1032" s="14">
        <v>1</v>
      </c>
      <c r="M1032" s="12">
        <f t="shared" si="136"/>
        <v>9.5238095238095238E-4</v>
      </c>
    </row>
    <row r="1033" spans="1:13" x14ac:dyDescent="0.3">
      <c r="A1033" s="308"/>
      <c r="B1033" s="291"/>
      <c r="C1033" s="284" t="s">
        <v>38</v>
      </c>
      <c r="D1033" s="284" t="s">
        <v>690</v>
      </c>
      <c r="E1033" s="302"/>
      <c r="F1033" s="310">
        <v>1</v>
      </c>
      <c r="G1033" s="222">
        <v>272</v>
      </c>
      <c r="H1033" s="52" t="s">
        <v>931</v>
      </c>
      <c r="I1033" s="13">
        <v>3</v>
      </c>
      <c r="J1033" s="12">
        <f t="shared" si="135"/>
        <v>2.8571428571428571E-3</v>
      </c>
      <c r="K1033" s="228" t="str">
        <f t="shared" si="134"/>
        <v/>
      </c>
      <c r="L1033" s="14">
        <v>1</v>
      </c>
      <c r="M1033" s="12">
        <f t="shared" si="136"/>
        <v>9.5238095238095238E-4</v>
      </c>
    </row>
    <row r="1034" spans="1:13" ht="37.799999999999997" x14ac:dyDescent="0.3">
      <c r="A1034" s="308"/>
      <c r="B1034" s="291"/>
      <c r="C1034" s="284"/>
      <c r="D1034" s="284"/>
      <c r="E1034" s="302"/>
      <c r="F1034" s="310"/>
      <c r="G1034" s="222">
        <v>273</v>
      </c>
      <c r="H1034" s="52" t="s">
        <v>694</v>
      </c>
      <c r="I1034" s="13">
        <v>2</v>
      </c>
      <c r="J1034" s="12">
        <f t="shared" si="135"/>
        <v>1.9047619047619048E-3</v>
      </c>
      <c r="K1034" s="228" t="str">
        <f t="shared" si="134"/>
        <v/>
      </c>
      <c r="L1034" s="14"/>
      <c r="M1034" s="12">
        <f t="shared" si="136"/>
        <v>0</v>
      </c>
    </row>
    <row r="1035" spans="1:13" ht="37.799999999999997" x14ac:dyDescent="0.3">
      <c r="A1035" s="308"/>
      <c r="B1035" s="291"/>
      <c r="C1035" s="284"/>
      <c r="D1035" s="284"/>
      <c r="E1035" s="302"/>
      <c r="F1035" s="310"/>
      <c r="G1035" s="222">
        <v>274</v>
      </c>
      <c r="H1035" s="52" t="s">
        <v>695</v>
      </c>
      <c r="I1035" s="13">
        <v>4</v>
      </c>
      <c r="J1035" s="12">
        <f t="shared" si="135"/>
        <v>3.8095238095238095E-3</v>
      </c>
      <c r="K1035" s="228" t="str">
        <f t="shared" si="134"/>
        <v/>
      </c>
      <c r="L1035" s="14">
        <v>4</v>
      </c>
      <c r="M1035" s="12">
        <f t="shared" si="136"/>
        <v>3.8095238095238095E-3</v>
      </c>
    </row>
    <row r="1036" spans="1:13" ht="25.2" x14ac:dyDescent="0.3">
      <c r="A1036" s="308"/>
      <c r="B1036" s="291"/>
      <c r="C1036" s="284"/>
      <c r="D1036" s="284"/>
      <c r="E1036" s="302"/>
      <c r="F1036" s="310"/>
      <c r="G1036" s="222">
        <v>275</v>
      </c>
      <c r="H1036" s="52" t="s">
        <v>932</v>
      </c>
      <c r="I1036" s="13">
        <v>4</v>
      </c>
      <c r="J1036" s="12">
        <f t="shared" si="135"/>
        <v>3.8095238095238095E-3</v>
      </c>
      <c r="K1036" s="228" t="str">
        <f t="shared" si="134"/>
        <v/>
      </c>
      <c r="L1036" s="14">
        <v>4</v>
      </c>
      <c r="M1036" s="12">
        <f t="shared" si="136"/>
        <v>3.8095238095238095E-3</v>
      </c>
    </row>
    <row r="1037" spans="1:13" x14ac:dyDescent="0.3">
      <c r="A1037" s="308"/>
      <c r="B1037" s="291"/>
      <c r="C1037" s="284" t="s">
        <v>67</v>
      </c>
      <c r="D1037" s="284" t="s">
        <v>691</v>
      </c>
      <c r="E1037" s="302"/>
      <c r="F1037" s="310">
        <v>2</v>
      </c>
      <c r="G1037" s="222">
        <v>276</v>
      </c>
      <c r="H1037" s="52" t="s">
        <v>227</v>
      </c>
      <c r="I1037" s="13">
        <v>1</v>
      </c>
      <c r="J1037" s="12">
        <f t="shared" si="135"/>
        <v>9.5238095238095238E-4</v>
      </c>
      <c r="K1037" s="228" t="str">
        <f t="shared" si="134"/>
        <v/>
      </c>
      <c r="L1037" s="14">
        <v>1</v>
      </c>
      <c r="M1037" s="12">
        <f t="shared" si="136"/>
        <v>9.5238095238095238E-4</v>
      </c>
    </row>
    <row r="1038" spans="1:13" ht="50.4" x14ac:dyDescent="0.3">
      <c r="A1038" s="308"/>
      <c r="B1038" s="291"/>
      <c r="C1038" s="284"/>
      <c r="D1038" s="284"/>
      <c r="E1038" s="302"/>
      <c r="F1038" s="310"/>
      <c r="G1038" s="222">
        <v>277</v>
      </c>
      <c r="H1038" s="52" t="s">
        <v>933</v>
      </c>
      <c r="I1038" s="13">
        <v>3</v>
      </c>
      <c r="J1038" s="12">
        <f t="shared" si="135"/>
        <v>2.8571428571428571E-3</v>
      </c>
      <c r="K1038" s="228" t="str">
        <f t="shared" si="134"/>
        <v/>
      </c>
      <c r="L1038" s="14">
        <v>3</v>
      </c>
      <c r="M1038" s="12">
        <f t="shared" si="136"/>
        <v>2.8571428571428571E-3</v>
      </c>
    </row>
    <row r="1039" spans="1:13" ht="25.2" x14ac:dyDescent="0.3">
      <c r="A1039" s="308"/>
      <c r="B1039" s="291"/>
      <c r="C1039" s="284"/>
      <c r="D1039" s="284"/>
      <c r="E1039" s="302"/>
      <c r="F1039" s="310"/>
      <c r="G1039" s="222">
        <v>278</v>
      </c>
      <c r="H1039" s="52" t="s">
        <v>1001</v>
      </c>
      <c r="I1039" s="13">
        <v>1</v>
      </c>
      <c r="J1039" s="12">
        <f t="shared" si="135"/>
        <v>9.5238095238095238E-4</v>
      </c>
      <c r="K1039" s="228" t="str">
        <f t="shared" si="134"/>
        <v/>
      </c>
      <c r="L1039" s="14">
        <v>1</v>
      </c>
      <c r="M1039" s="12">
        <f t="shared" si="136"/>
        <v>9.5238095238095238E-4</v>
      </c>
    </row>
    <row r="1040" spans="1:13" x14ac:dyDescent="0.3">
      <c r="A1040" s="308"/>
      <c r="B1040" s="291"/>
      <c r="C1040" s="284" t="s">
        <v>68</v>
      </c>
      <c r="D1040" s="284" t="s">
        <v>934</v>
      </c>
      <c r="E1040" s="302"/>
      <c r="F1040" s="310">
        <v>2</v>
      </c>
      <c r="G1040" s="222">
        <v>279</v>
      </c>
      <c r="H1040" s="52" t="s">
        <v>696</v>
      </c>
      <c r="I1040" s="13">
        <v>2</v>
      </c>
      <c r="J1040" s="12">
        <f t="shared" si="135"/>
        <v>1.9047619047619048E-3</v>
      </c>
      <c r="K1040" s="228" t="str">
        <f t="shared" si="134"/>
        <v/>
      </c>
      <c r="L1040" s="14">
        <v>2</v>
      </c>
      <c r="M1040" s="12">
        <f t="shared" si="136"/>
        <v>1.9047619047619048E-3</v>
      </c>
    </row>
    <row r="1041" spans="1:13" ht="50.4" x14ac:dyDescent="0.3">
      <c r="A1041" s="308"/>
      <c r="B1041" s="291"/>
      <c r="C1041" s="284"/>
      <c r="D1041" s="284"/>
      <c r="E1041" s="302"/>
      <c r="F1041" s="310"/>
      <c r="G1041" s="222">
        <v>280</v>
      </c>
      <c r="H1041" s="52" t="s">
        <v>697</v>
      </c>
      <c r="I1041" s="13">
        <v>2</v>
      </c>
      <c r="J1041" s="12">
        <f t="shared" si="135"/>
        <v>1.9047619047619048E-3</v>
      </c>
      <c r="K1041" s="228" t="str">
        <f t="shared" si="134"/>
        <v/>
      </c>
      <c r="L1041" s="14">
        <v>2</v>
      </c>
      <c r="M1041" s="12">
        <f t="shared" si="136"/>
        <v>1.9047619047619048E-3</v>
      </c>
    </row>
    <row r="1042" spans="1:13" ht="25.2" x14ac:dyDescent="0.3">
      <c r="A1042" s="308"/>
      <c r="B1042" s="291"/>
      <c r="C1042" s="284"/>
      <c r="D1042" s="284"/>
      <c r="E1042" s="302"/>
      <c r="F1042" s="310"/>
      <c r="G1042" s="222">
        <v>281</v>
      </c>
      <c r="H1042" s="52" t="s">
        <v>935</v>
      </c>
      <c r="I1042" s="13">
        <v>2</v>
      </c>
      <c r="J1042" s="12">
        <f t="shared" si="135"/>
        <v>1.9047619047619048E-3</v>
      </c>
      <c r="K1042" s="228" t="str">
        <f t="shared" si="134"/>
        <v/>
      </c>
      <c r="L1042" s="14">
        <v>2</v>
      </c>
      <c r="M1042" s="12">
        <f t="shared" si="136"/>
        <v>1.9047619047619048E-3</v>
      </c>
    </row>
    <row r="1043" spans="1:13" ht="37.799999999999997" x14ac:dyDescent="0.3">
      <c r="A1043" s="308"/>
      <c r="B1043" s="291"/>
      <c r="C1043" s="284" t="s">
        <v>122</v>
      </c>
      <c r="D1043" s="284" t="s">
        <v>324</v>
      </c>
      <c r="E1043" s="302"/>
      <c r="F1043" s="310">
        <v>3</v>
      </c>
      <c r="G1043" s="222">
        <v>282</v>
      </c>
      <c r="H1043" s="52" t="s">
        <v>228</v>
      </c>
      <c r="I1043" s="13">
        <v>1</v>
      </c>
      <c r="J1043" s="12">
        <f t="shared" si="135"/>
        <v>9.5238095238095238E-4</v>
      </c>
      <c r="K1043" s="228" t="str">
        <f t="shared" si="134"/>
        <v/>
      </c>
      <c r="L1043" s="14">
        <v>1</v>
      </c>
      <c r="M1043" s="12">
        <f t="shared" si="136"/>
        <v>9.5238095238095238E-4</v>
      </c>
    </row>
    <row r="1044" spans="1:13" ht="25.2" x14ac:dyDescent="0.3">
      <c r="A1044" s="308"/>
      <c r="B1044" s="291"/>
      <c r="C1044" s="284"/>
      <c r="D1044" s="284"/>
      <c r="E1044" s="302"/>
      <c r="F1044" s="310"/>
      <c r="G1044" s="222">
        <v>283</v>
      </c>
      <c r="H1044" s="52" t="s">
        <v>936</v>
      </c>
      <c r="I1044" s="13">
        <v>1</v>
      </c>
      <c r="J1044" s="12">
        <f t="shared" si="135"/>
        <v>9.5238095238095238E-4</v>
      </c>
      <c r="K1044" s="228" t="str">
        <f t="shared" si="134"/>
        <v/>
      </c>
      <c r="L1044" s="14">
        <v>1</v>
      </c>
      <c r="M1044" s="12">
        <f t="shared" si="136"/>
        <v>9.5238095238095238E-4</v>
      </c>
    </row>
    <row r="1045" spans="1:13" ht="23.4" customHeight="1" x14ac:dyDescent="0.4">
      <c r="A1045" s="308"/>
      <c r="B1045" s="291"/>
      <c r="C1045" s="284" t="s">
        <v>123</v>
      </c>
      <c r="D1045" s="284" t="s">
        <v>344</v>
      </c>
      <c r="E1045" s="302"/>
      <c r="F1045" s="213">
        <v>1</v>
      </c>
      <c r="G1045" s="222">
        <v>284</v>
      </c>
      <c r="H1045" s="52" t="s">
        <v>229</v>
      </c>
      <c r="I1045" s="13">
        <v>2</v>
      </c>
      <c r="J1045" s="12">
        <f t="shared" si="135"/>
        <v>1.9047619047619048E-3</v>
      </c>
      <c r="K1045" s="228" t="str">
        <f t="shared" si="134"/>
        <v/>
      </c>
      <c r="L1045" s="14">
        <v>2</v>
      </c>
      <c r="M1045" s="12">
        <f t="shared" si="136"/>
        <v>1.9047619047619048E-3</v>
      </c>
    </row>
    <row r="1046" spans="1:13" ht="16.2" thickBot="1" x14ac:dyDescent="0.45">
      <c r="A1046" s="309"/>
      <c r="B1046" s="292"/>
      <c r="C1046" s="297"/>
      <c r="D1046" s="297"/>
      <c r="E1046" s="303"/>
      <c r="F1046" s="6"/>
      <c r="G1046" s="318" t="s">
        <v>140</v>
      </c>
      <c r="H1046" s="319"/>
      <c r="I1046" s="9">
        <f>SUM(I1029:I1045)</f>
        <v>36</v>
      </c>
      <c r="J1046" s="27">
        <f>SUM(J1029:J1045)</f>
        <v>3.4285714285714287E-2</v>
      </c>
      <c r="K1046" s="228" t="str">
        <f t="shared" si="134"/>
        <v/>
      </c>
      <c r="L1046" s="11">
        <f>SUM(L1029:L1045)</f>
        <v>32</v>
      </c>
      <c r="M1046" s="27">
        <f>SUM(M1029:M1045)</f>
        <v>3.0476190476190476E-2</v>
      </c>
    </row>
    <row r="1047" spans="1:13" ht="4.95" customHeight="1" thickBot="1" x14ac:dyDescent="0.45">
      <c r="A1047" s="36"/>
      <c r="B1047" s="163"/>
      <c r="C1047" s="36"/>
      <c r="D1047" s="218"/>
      <c r="E1047" s="218"/>
      <c r="F1047" s="4"/>
      <c r="G1047" s="172"/>
      <c r="H1047" s="172"/>
      <c r="I1047" s="176"/>
      <c r="J1047" s="177"/>
      <c r="K1047" s="4"/>
      <c r="L1047" s="176"/>
      <c r="M1047" s="177"/>
    </row>
    <row r="1048" spans="1:13" x14ac:dyDescent="0.3">
      <c r="A1048" s="219" t="s">
        <v>420</v>
      </c>
      <c r="B1048" s="280" t="s">
        <v>139</v>
      </c>
      <c r="C1048" s="280"/>
      <c r="D1048" s="280"/>
      <c r="E1048" s="280"/>
      <c r="F1048" s="280"/>
      <c r="G1048" s="280"/>
      <c r="H1048" s="280"/>
      <c r="I1048" s="280"/>
      <c r="J1048" s="281"/>
      <c r="K1048" s="38"/>
      <c r="L1048" s="32" t="s">
        <v>138</v>
      </c>
      <c r="M1048" s="67" t="s">
        <v>69</v>
      </c>
    </row>
    <row r="1049" spans="1:13" x14ac:dyDescent="0.3">
      <c r="A1049" s="222">
        <f>G1029</f>
        <v>268</v>
      </c>
      <c r="B1049" s="276"/>
      <c r="C1049" s="276"/>
      <c r="D1049" s="276"/>
      <c r="E1049" s="276"/>
      <c r="F1049" s="276"/>
      <c r="G1049" s="276"/>
      <c r="H1049" s="276"/>
      <c r="I1049" s="276"/>
      <c r="J1049" s="277"/>
      <c r="K1049" s="36"/>
      <c r="L1049" s="44"/>
      <c r="M1049" s="88"/>
    </row>
    <row r="1050" spans="1:13" x14ac:dyDescent="0.3">
      <c r="A1050" s="222">
        <f t="shared" ref="A1050:A1065" si="137">G1030</f>
        <v>269</v>
      </c>
      <c r="B1050" s="276"/>
      <c r="C1050" s="276"/>
      <c r="D1050" s="276"/>
      <c r="E1050" s="276"/>
      <c r="F1050" s="276"/>
      <c r="G1050" s="276"/>
      <c r="H1050" s="276"/>
      <c r="I1050" s="276"/>
      <c r="J1050" s="277"/>
      <c r="K1050" s="36"/>
      <c r="L1050" s="44"/>
      <c r="M1050" s="88"/>
    </row>
    <row r="1051" spans="1:13" x14ac:dyDescent="0.3">
      <c r="A1051" s="222">
        <f t="shared" si="137"/>
        <v>270</v>
      </c>
      <c r="B1051" s="276"/>
      <c r="C1051" s="276"/>
      <c r="D1051" s="276"/>
      <c r="E1051" s="276"/>
      <c r="F1051" s="276"/>
      <c r="G1051" s="276"/>
      <c r="H1051" s="276"/>
      <c r="I1051" s="276"/>
      <c r="J1051" s="277"/>
      <c r="K1051" s="36"/>
      <c r="L1051" s="44"/>
      <c r="M1051" s="88"/>
    </row>
    <row r="1052" spans="1:13" x14ac:dyDescent="0.3">
      <c r="A1052" s="222">
        <f t="shared" si="137"/>
        <v>271</v>
      </c>
      <c r="B1052" s="276"/>
      <c r="C1052" s="276"/>
      <c r="D1052" s="276"/>
      <c r="E1052" s="276"/>
      <c r="F1052" s="276"/>
      <c r="G1052" s="276"/>
      <c r="H1052" s="276"/>
      <c r="I1052" s="276"/>
      <c r="J1052" s="277"/>
      <c r="K1052" s="36"/>
      <c r="L1052" s="44"/>
      <c r="M1052" s="88"/>
    </row>
    <row r="1053" spans="1:13" x14ac:dyDescent="0.3">
      <c r="A1053" s="222">
        <f t="shared" si="137"/>
        <v>272</v>
      </c>
      <c r="B1053" s="276"/>
      <c r="C1053" s="276"/>
      <c r="D1053" s="276"/>
      <c r="E1053" s="276"/>
      <c r="F1053" s="276"/>
      <c r="G1053" s="276"/>
      <c r="H1053" s="276"/>
      <c r="I1053" s="276"/>
      <c r="J1053" s="277"/>
      <c r="K1053" s="36"/>
      <c r="L1053" s="44"/>
      <c r="M1053" s="88"/>
    </row>
    <row r="1054" spans="1:13" x14ac:dyDescent="0.3">
      <c r="A1054" s="222">
        <f t="shared" si="137"/>
        <v>273</v>
      </c>
      <c r="B1054" s="276"/>
      <c r="C1054" s="276"/>
      <c r="D1054" s="276"/>
      <c r="E1054" s="276"/>
      <c r="F1054" s="276"/>
      <c r="G1054" s="276"/>
      <c r="H1054" s="276"/>
      <c r="I1054" s="276"/>
      <c r="J1054" s="277"/>
      <c r="K1054" s="36"/>
      <c r="L1054" s="44"/>
      <c r="M1054" s="88"/>
    </row>
    <row r="1055" spans="1:13" x14ac:dyDescent="0.3">
      <c r="A1055" s="222">
        <f t="shared" si="137"/>
        <v>274</v>
      </c>
      <c r="B1055" s="276"/>
      <c r="C1055" s="276"/>
      <c r="D1055" s="276"/>
      <c r="E1055" s="276"/>
      <c r="F1055" s="276"/>
      <c r="G1055" s="276"/>
      <c r="H1055" s="276"/>
      <c r="I1055" s="276"/>
      <c r="J1055" s="277"/>
      <c r="K1055" s="36"/>
      <c r="L1055" s="44"/>
      <c r="M1055" s="88"/>
    </row>
    <row r="1056" spans="1:13" x14ac:dyDescent="0.3">
      <c r="A1056" s="222">
        <f t="shared" si="137"/>
        <v>275</v>
      </c>
      <c r="B1056" s="276"/>
      <c r="C1056" s="276"/>
      <c r="D1056" s="276"/>
      <c r="E1056" s="276"/>
      <c r="F1056" s="276"/>
      <c r="G1056" s="276"/>
      <c r="H1056" s="276"/>
      <c r="I1056" s="276"/>
      <c r="J1056" s="277"/>
      <c r="K1056" s="36"/>
      <c r="L1056" s="44"/>
      <c r="M1056" s="88"/>
    </row>
    <row r="1057" spans="1:13" x14ac:dyDescent="0.3">
      <c r="A1057" s="222">
        <f t="shared" si="137"/>
        <v>276</v>
      </c>
      <c r="B1057" s="276"/>
      <c r="C1057" s="276"/>
      <c r="D1057" s="276"/>
      <c r="E1057" s="276"/>
      <c r="F1057" s="276"/>
      <c r="G1057" s="276"/>
      <c r="H1057" s="276"/>
      <c r="I1057" s="276"/>
      <c r="J1057" s="277"/>
      <c r="K1057" s="36"/>
      <c r="L1057" s="44"/>
      <c r="M1057" s="88"/>
    </row>
    <row r="1058" spans="1:13" x14ac:dyDescent="0.3">
      <c r="A1058" s="222">
        <f t="shared" si="137"/>
        <v>277</v>
      </c>
      <c r="B1058" s="276"/>
      <c r="C1058" s="276"/>
      <c r="D1058" s="276"/>
      <c r="E1058" s="276"/>
      <c r="F1058" s="276"/>
      <c r="G1058" s="276"/>
      <c r="H1058" s="276"/>
      <c r="I1058" s="276"/>
      <c r="J1058" s="277"/>
      <c r="K1058" s="36"/>
      <c r="L1058" s="44"/>
      <c r="M1058" s="88"/>
    </row>
    <row r="1059" spans="1:13" x14ac:dyDescent="0.3">
      <c r="A1059" s="222">
        <f t="shared" si="137"/>
        <v>278</v>
      </c>
      <c r="B1059" s="276"/>
      <c r="C1059" s="276"/>
      <c r="D1059" s="276"/>
      <c r="E1059" s="276"/>
      <c r="F1059" s="276"/>
      <c r="G1059" s="276"/>
      <c r="H1059" s="276"/>
      <c r="I1059" s="276"/>
      <c r="J1059" s="277"/>
      <c r="K1059" s="36"/>
      <c r="L1059" s="44"/>
      <c r="M1059" s="88"/>
    </row>
    <row r="1060" spans="1:13" x14ac:dyDescent="0.3">
      <c r="A1060" s="222">
        <f t="shared" si="137"/>
        <v>279</v>
      </c>
      <c r="B1060" s="276"/>
      <c r="C1060" s="276"/>
      <c r="D1060" s="276"/>
      <c r="E1060" s="276"/>
      <c r="F1060" s="276"/>
      <c r="G1060" s="276"/>
      <c r="H1060" s="276"/>
      <c r="I1060" s="276"/>
      <c r="J1060" s="277"/>
      <c r="K1060" s="36"/>
      <c r="L1060" s="44"/>
      <c r="M1060" s="88"/>
    </row>
    <row r="1061" spans="1:13" x14ac:dyDescent="0.3">
      <c r="A1061" s="222">
        <f t="shared" si="137"/>
        <v>280</v>
      </c>
      <c r="B1061" s="276"/>
      <c r="C1061" s="276"/>
      <c r="D1061" s="276"/>
      <c r="E1061" s="276"/>
      <c r="F1061" s="276"/>
      <c r="G1061" s="276"/>
      <c r="H1061" s="276"/>
      <c r="I1061" s="276"/>
      <c r="J1061" s="277"/>
      <c r="K1061" s="36"/>
      <c r="L1061" s="44"/>
      <c r="M1061" s="88"/>
    </row>
    <row r="1062" spans="1:13" x14ac:dyDescent="0.3">
      <c r="A1062" s="222">
        <f t="shared" si="137"/>
        <v>281</v>
      </c>
      <c r="B1062" s="276"/>
      <c r="C1062" s="276"/>
      <c r="D1062" s="276"/>
      <c r="E1062" s="276"/>
      <c r="F1062" s="276"/>
      <c r="G1062" s="276"/>
      <c r="H1062" s="276"/>
      <c r="I1062" s="276"/>
      <c r="J1062" s="277"/>
      <c r="K1062" s="36"/>
      <c r="L1062" s="44"/>
      <c r="M1062" s="88"/>
    </row>
    <row r="1063" spans="1:13" x14ac:dyDescent="0.3">
      <c r="A1063" s="222">
        <f t="shared" si="137"/>
        <v>282</v>
      </c>
      <c r="B1063" s="276"/>
      <c r="C1063" s="276"/>
      <c r="D1063" s="276"/>
      <c r="E1063" s="276"/>
      <c r="F1063" s="276"/>
      <c r="G1063" s="276"/>
      <c r="H1063" s="276"/>
      <c r="I1063" s="276"/>
      <c r="J1063" s="277"/>
      <c r="K1063" s="36"/>
      <c r="L1063" s="44"/>
      <c r="M1063" s="88"/>
    </row>
    <row r="1064" spans="1:13" x14ac:dyDescent="0.3">
      <c r="A1064" s="222">
        <f t="shared" si="137"/>
        <v>283</v>
      </c>
      <c r="B1064" s="276"/>
      <c r="C1064" s="276"/>
      <c r="D1064" s="276"/>
      <c r="E1064" s="276"/>
      <c r="F1064" s="276"/>
      <c r="G1064" s="276"/>
      <c r="H1064" s="276"/>
      <c r="I1064" s="276"/>
      <c r="J1064" s="277"/>
      <c r="K1064" s="36"/>
      <c r="L1064" s="44"/>
      <c r="M1064" s="88"/>
    </row>
    <row r="1065" spans="1:13" ht="15" thickBot="1" x14ac:dyDescent="0.35">
      <c r="A1065" s="223">
        <f t="shared" si="137"/>
        <v>284</v>
      </c>
      <c r="B1065" s="282"/>
      <c r="C1065" s="282"/>
      <c r="D1065" s="282"/>
      <c r="E1065" s="282"/>
      <c r="F1065" s="282"/>
      <c r="G1065" s="282"/>
      <c r="H1065" s="282"/>
      <c r="I1065" s="282"/>
      <c r="J1065" s="283"/>
      <c r="K1065" s="36"/>
      <c r="L1065" s="45"/>
      <c r="M1065" s="89"/>
    </row>
    <row r="1066" spans="1:13" ht="4.95" customHeight="1" thickBot="1" x14ac:dyDescent="0.45">
      <c r="A1066" s="36"/>
      <c r="B1066" s="163"/>
      <c r="C1066" s="36"/>
      <c r="D1066" s="163"/>
      <c r="E1066" s="163"/>
      <c r="F1066" s="4"/>
      <c r="G1066" s="161"/>
      <c r="H1066" s="218"/>
      <c r="I1066" s="176"/>
      <c r="J1066" s="177"/>
      <c r="K1066" s="4"/>
      <c r="L1066" s="176"/>
      <c r="M1066" s="177"/>
    </row>
    <row r="1067" spans="1:13" x14ac:dyDescent="0.3">
      <c r="A1067" s="287">
        <v>9.1999999999999993</v>
      </c>
      <c r="B1067" s="290" t="s">
        <v>621</v>
      </c>
      <c r="C1067" s="293" t="s">
        <v>39</v>
      </c>
      <c r="D1067" s="296" t="s">
        <v>188</v>
      </c>
      <c r="E1067" s="301">
        <f>I1069</f>
        <v>6</v>
      </c>
      <c r="F1067" s="310">
        <v>1</v>
      </c>
      <c r="G1067" s="221">
        <v>285</v>
      </c>
      <c r="H1067" s="132" t="s">
        <v>230</v>
      </c>
      <c r="I1067" s="18">
        <v>2</v>
      </c>
      <c r="J1067" s="19">
        <f>I1067*4%/42</f>
        <v>1.9047619047619048E-3</v>
      </c>
      <c r="K1067" s="228" t="str">
        <f t="shared" ref="K1067:K1069" si="138">IF(AND(L1067&gt;=0,L1067&lt;=I1067),"",IF(AND(L1067&gt;I1067),"*"))</f>
        <v/>
      </c>
      <c r="L1067" s="20">
        <v>2</v>
      </c>
      <c r="M1067" s="19">
        <f>L1067*4%/42</f>
        <v>1.9047619047619048E-3</v>
      </c>
    </row>
    <row r="1068" spans="1:13" ht="38.4" thickBot="1" x14ac:dyDescent="0.35">
      <c r="A1068" s="288"/>
      <c r="B1068" s="291"/>
      <c r="C1068" s="294"/>
      <c r="D1068" s="284"/>
      <c r="E1068" s="302"/>
      <c r="F1068" s="310"/>
      <c r="G1068" s="222">
        <v>286</v>
      </c>
      <c r="H1068" s="52" t="s">
        <v>326</v>
      </c>
      <c r="I1068" s="13">
        <v>4</v>
      </c>
      <c r="J1068" s="21">
        <f>I1068*4%/42</f>
        <v>3.8095238095238095E-3</v>
      </c>
      <c r="K1068" s="228" t="str">
        <f t="shared" si="138"/>
        <v/>
      </c>
      <c r="L1068" s="14">
        <v>4</v>
      </c>
      <c r="M1068" s="21">
        <f>L1068*4%/42</f>
        <v>3.8095238095238095E-3</v>
      </c>
    </row>
    <row r="1069" spans="1:13" ht="16.2" thickBot="1" x14ac:dyDescent="0.45">
      <c r="A1069" s="289"/>
      <c r="B1069" s="292"/>
      <c r="C1069" s="295"/>
      <c r="D1069" s="297"/>
      <c r="E1069" s="303"/>
      <c r="F1069" s="6"/>
      <c r="G1069" s="320" t="s">
        <v>140</v>
      </c>
      <c r="H1069" s="321"/>
      <c r="I1069" s="15">
        <f>SUM(I1067:I1068)</f>
        <v>6</v>
      </c>
      <c r="J1069" s="16">
        <f>SUM(J1067:J1068)</f>
        <v>5.7142857142857143E-3</v>
      </c>
      <c r="K1069" s="228" t="str">
        <f t="shared" si="138"/>
        <v/>
      </c>
      <c r="L1069" s="17">
        <f>SUM(L1067:L1068)</f>
        <v>6</v>
      </c>
      <c r="M1069" s="16">
        <f>SUM(M1067:M1068)</f>
        <v>5.7142857142857143E-3</v>
      </c>
    </row>
    <row r="1070" spans="1:13" ht="4.95" customHeight="1" thickBot="1" x14ac:dyDescent="0.45">
      <c r="A1070" s="5"/>
      <c r="B1070" s="5"/>
      <c r="C1070" s="5"/>
      <c r="D1070" s="5"/>
      <c r="E1070" s="5"/>
      <c r="F1070" s="5"/>
      <c r="G1070" s="5"/>
      <c r="H1070" s="5"/>
      <c r="I1070" s="5"/>
      <c r="J1070" s="5"/>
      <c r="K1070" s="5"/>
      <c r="L1070" s="5"/>
      <c r="M1070" s="5"/>
    </row>
    <row r="1071" spans="1:13" x14ac:dyDescent="0.3">
      <c r="A1071" s="219" t="s">
        <v>420</v>
      </c>
      <c r="B1071" s="280" t="s">
        <v>139</v>
      </c>
      <c r="C1071" s="280"/>
      <c r="D1071" s="280"/>
      <c r="E1071" s="280"/>
      <c r="F1071" s="280"/>
      <c r="G1071" s="280"/>
      <c r="H1071" s="280"/>
      <c r="I1071" s="280"/>
      <c r="J1071" s="281"/>
      <c r="K1071" s="38"/>
      <c r="L1071" s="32" t="s">
        <v>138</v>
      </c>
      <c r="M1071" s="67" t="s">
        <v>69</v>
      </c>
    </row>
    <row r="1072" spans="1:13" x14ac:dyDescent="0.3">
      <c r="A1072" s="222">
        <f>G1067</f>
        <v>285</v>
      </c>
      <c r="B1072" s="276"/>
      <c r="C1072" s="276"/>
      <c r="D1072" s="276"/>
      <c r="E1072" s="276"/>
      <c r="F1072" s="276"/>
      <c r="G1072" s="276"/>
      <c r="H1072" s="276"/>
      <c r="I1072" s="276"/>
      <c r="J1072" s="277"/>
      <c r="K1072" s="55"/>
      <c r="L1072" s="44"/>
      <c r="M1072" s="88"/>
    </row>
    <row r="1073" spans="1:13" ht="15" thickBot="1" x14ac:dyDescent="0.35">
      <c r="A1073" s="223">
        <f>G1068</f>
        <v>286</v>
      </c>
      <c r="B1073" s="282"/>
      <c r="C1073" s="282"/>
      <c r="D1073" s="282"/>
      <c r="E1073" s="282"/>
      <c r="F1073" s="282"/>
      <c r="G1073" s="282"/>
      <c r="H1073" s="282"/>
      <c r="I1073" s="282"/>
      <c r="J1073" s="283"/>
      <c r="K1073" s="55"/>
      <c r="L1073" s="45"/>
      <c r="M1073" s="89"/>
    </row>
    <row r="1074" spans="1:13" ht="4.95" customHeight="1" thickBot="1" x14ac:dyDescent="0.45">
      <c r="A1074" s="5"/>
      <c r="B1074" s="5"/>
      <c r="C1074" s="5"/>
      <c r="D1074" s="5"/>
      <c r="E1074" s="5"/>
      <c r="F1074" s="5"/>
      <c r="G1074" s="5"/>
      <c r="H1074" s="5"/>
      <c r="I1074" s="5"/>
      <c r="J1074" s="5"/>
      <c r="K1074" s="5"/>
      <c r="L1074" s="5"/>
      <c r="M1074" s="5"/>
    </row>
    <row r="1075" spans="1:13" ht="40.799999999999997" customHeight="1" x14ac:dyDescent="0.3">
      <c r="A1075" s="311" t="s">
        <v>622</v>
      </c>
      <c r="B1075" s="312"/>
      <c r="C1075" s="312"/>
      <c r="D1075" s="312"/>
      <c r="E1075" s="313"/>
      <c r="F1075" s="60"/>
      <c r="G1075" s="314" t="s">
        <v>171</v>
      </c>
      <c r="H1075" s="315"/>
      <c r="I1075" s="316">
        <f>I1088+I1109+I1122</f>
        <v>57</v>
      </c>
      <c r="J1075" s="317"/>
      <c r="K1075" s="68">
        <v>10</v>
      </c>
      <c r="L1075" s="69" t="s">
        <v>179</v>
      </c>
      <c r="M1075" s="70">
        <f>L1088+L1109+L1122</f>
        <v>49</v>
      </c>
    </row>
    <row r="1076" spans="1:13" ht="28.2" customHeight="1" x14ac:dyDescent="0.4">
      <c r="A1076" s="307" t="s">
        <v>420</v>
      </c>
      <c r="B1076" s="285" t="s">
        <v>77</v>
      </c>
      <c r="C1076" s="286" t="s">
        <v>1003</v>
      </c>
      <c r="D1076" s="285" t="s">
        <v>52</v>
      </c>
      <c r="E1076" s="306" t="s">
        <v>78</v>
      </c>
      <c r="F1076" s="6"/>
      <c r="G1076" s="307" t="s">
        <v>1004</v>
      </c>
      <c r="H1076" s="285" t="s">
        <v>135</v>
      </c>
      <c r="I1076" s="286" t="s">
        <v>136</v>
      </c>
      <c r="J1076" s="306" t="s">
        <v>137</v>
      </c>
      <c r="K1076" s="6"/>
      <c r="L1076" s="307" t="s">
        <v>814</v>
      </c>
      <c r="M1076" s="306"/>
    </row>
    <row r="1077" spans="1:13" ht="15.6" x14ac:dyDescent="0.4">
      <c r="A1077" s="307"/>
      <c r="B1077" s="285"/>
      <c r="C1077" s="286"/>
      <c r="D1077" s="285"/>
      <c r="E1077" s="306"/>
      <c r="F1077" s="6"/>
      <c r="G1077" s="307"/>
      <c r="H1077" s="285"/>
      <c r="I1077" s="286"/>
      <c r="J1077" s="306"/>
      <c r="K1077" s="6"/>
      <c r="L1077" s="215" t="s">
        <v>74</v>
      </c>
      <c r="M1077" s="224" t="s">
        <v>134</v>
      </c>
    </row>
    <row r="1078" spans="1:13" ht="88.2" x14ac:dyDescent="0.4">
      <c r="A1078" s="308">
        <v>10.1</v>
      </c>
      <c r="B1078" s="291" t="s">
        <v>623</v>
      </c>
      <c r="C1078" s="284" t="s">
        <v>44</v>
      </c>
      <c r="D1078" s="284" t="s">
        <v>163</v>
      </c>
      <c r="E1078" s="302">
        <f>I1088</f>
        <v>38</v>
      </c>
      <c r="F1078" s="71">
        <v>1</v>
      </c>
      <c r="G1078" s="222">
        <v>287</v>
      </c>
      <c r="H1078" s="52" t="s">
        <v>1034</v>
      </c>
      <c r="I1078" s="13">
        <v>6</v>
      </c>
      <c r="J1078" s="12">
        <f>I1078*9%/57</f>
        <v>9.4736842105263164E-3</v>
      </c>
      <c r="K1078" s="228" t="str">
        <f t="shared" ref="K1078:K1088" si="139">IF(AND(L1078&gt;=0,L1078&lt;=I1078),"",IF(AND(L1078&gt;I1078),"*"))</f>
        <v/>
      </c>
      <c r="L1078" s="14">
        <v>6</v>
      </c>
      <c r="M1078" s="12">
        <f>L1078*9%/57</f>
        <v>9.4736842105263164E-3</v>
      </c>
    </row>
    <row r="1079" spans="1:13" ht="52.8" customHeight="1" x14ac:dyDescent="0.4">
      <c r="A1079" s="308"/>
      <c r="B1079" s="291"/>
      <c r="C1079" s="284"/>
      <c r="D1079" s="284"/>
      <c r="E1079" s="302"/>
      <c r="F1079" s="71">
        <v>1</v>
      </c>
      <c r="G1079" s="222">
        <v>288</v>
      </c>
      <c r="H1079" s="52" t="s">
        <v>698</v>
      </c>
      <c r="I1079" s="13">
        <v>6</v>
      </c>
      <c r="J1079" s="12">
        <f t="shared" ref="J1079:J1087" si="140">I1079*9%/57</f>
        <v>9.4736842105263164E-3</v>
      </c>
      <c r="K1079" s="228" t="str">
        <f t="shared" si="139"/>
        <v/>
      </c>
      <c r="L1079" s="14">
        <v>6</v>
      </c>
      <c r="M1079" s="12">
        <f t="shared" ref="M1079:M1087" si="141">L1079*9%/57</f>
        <v>9.4736842105263164E-3</v>
      </c>
    </row>
    <row r="1080" spans="1:13" ht="25.2" x14ac:dyDescent="0.4">
      <c r="A1080" s="308"/>
      <c r="B1080" s="291"/>
      <c r="C1080" s="284"/>
      <c r="D1080" s="284"/>
      <c r="E1080" s="302"/>
      <c r="F1080" s="71">
        <v>2</v>
      </c>
      <c r="G1080" s="222">
        <v>289</v>
      </c>
      <c r="H1080" s="52" t="s">
        <v>231</v>
      </c>
      <c r="I1080" s="13">
        <v>4</v>
      </c>
      <c r="J1080" s="12">
        <f t="shared" si="140"/>
        <v>6.3157894736842104E-3</v>
      </c>
      <c r="K1080" s="228" t="str">
        <f t="shared" si="139"/>
        <v/>
      </c>
      <c r="L1080" s="14"/>
      <c r="M1080" s="12">
        <f t="shared" si="141"/>
        <v>0</v>
      </c>
    </row>
    <row r="1081" spans="1:13" ht="50.4" x14ac:dyDescent="0.4">
      <c r="A1081" s="308"/>
      <c r="B1081" s="291"/>
      <c r="C1081" s="284"/>
      <c r="D1081" s="284"/>
      <c r="E1081" s="302"/>
      <c r="F1081" s="71">
        <v>1</v>
      </c>
      <c r="G1081" s="222">
        <v>290</v>
      </c>
      <c r="H1081" s="52" t="s">
        <v>699</v>
      </c>
      <c r="I1081" s="13">
        <v>2</v>
      </c>
      <c r="J1081" s="12">
        <f t="shared" si="140"/>
        <v>3.1578947368421052E-3</v>
      </c>
      <c r="K1081" s="228" t="str">
        <f t="shared" si="139"/>
        <v/>
      </c>
      <c r="L1081" s="14"/>
      <c r="M1081" s="12">
        <f t="shared" si="141"/>
        <v>0</v>
      </c>
    </row>
    <row r="1082" spans="1:13" ht="50.4" x14ac:dyDescent="0.4">
      <c r="A1082" s="308"/>
      <c r="B1082" s="291"/>
      <c r="C1082" s="284"/>
      <c r="D1082" s="284"/>
      <c r="E1082" s="302"/>
      <c r="F1082" s="71">
        <v>2</v>
      </c>
      <c r="G1082" s="222">
        <v>291</v>
      </c>
      <c r="H1082" s="52" t="s">
        <v>937</v>
      </c>
      <c r="I1082" s="13">
        <v>2</v>
      </c>
      <c r="J1082" s="12">
        <f t="shared" si="140"/>
        <v>3.1578947368421052E-3</v>
      </c>
      <c r="K1082" s="228" t="str">
        <f t="shared" si="139"/>
        <v/>
      </c>
      <c r="L1082" s="14"/>
      <c r="M1082" s="12">
        <f t="shared" si="141"/>
        <v>0</v>
      </c>
    </row>
    <row r="1083" spans="1:13" ht="25.2" x14ac:dyDescent="0.4">
      <c r="A1083" s="308"/>
      <c r="B1083" s="291"/>
      <c r="C1083" s="284"/>
      <c r="D1083" s="284"/>
      <c r="E1083" s="302"/>
      <c r="F1083" s="71">
        <v>2</v>
      </c>
      <c r="G1083" s="222">
        <v>292</v>
      </c>
      <c r="H1083" s="52" t="s">
        <v>328</v>
      </c>
      <c r="I1083" s="13">
        <v>2</v>
      </c>
      <c r="J1083" s="12">
        <f t="shared" si="140"/>
        <v>3.1578947368421052E-3</v>
      </c>
      <c r="K1083" s="228" t="str">
        <f t="shared" si="139"/>
        <v/>
      </c>
      <c r="L1083" s="14">
        <v>2</v>
      </c>
      <c r="M1083" s="12">
        <f t="shared" si="141"/>
        <v>3.1578947368421052E-3</v>
      </c>
    </row>
    <row r="1084" spans="1:13" ht="25.2" x14ac:dyDescent="0.4">
      <c r="A1084" s="308"/>
      <c r="B1084" s="291"/>
      <c r="C1084" s="284"/>
      <c r="D1084" s="284"/>
      <c r="E1084" s="302"/>
      <c r="F1084" s="71">
        <v>2</v>
      </c>
      <c r="G1084" s="222">
        <v>293</v>
      </c>
      <c r="H1084" s="52" t="s">
        <v>329</v>
      </c>
      <c r="I1084" s="13">
        <v>2</v>
      </c>
      <c r="J1084" s="12">
        <f t="shared" si="140"/>
        <v>3.1578947368421052E-3</v>
      </c>
      <c r="K1084" s="228" t="str">
        <f t="shared" si="139"/>
        <v/>
      </c>
      <c r="L1084" s="14">
        <v>2</v>
      </c>
      <c r="M1084" s="12">
        <f t="shared" si="141"/>
        <v>3.1578947368421052E-3</v>
      </c>
    </row>
    <row r="1085" spans="1:13" ht="63" x14ac:dyDescent="0.4">
      <c r="A1085" s="308"/>
      <c r="B1085" s="291"/>
      <c r="C1085" s="284"/>
      <c r="D1085" s="284"/>
      <c r="E1085" s="302"/>
      <c r="F1085" s="213">
        <v>3</v>
      </c>
      <c r="G1085" s="222">
        <v>294</v>
      </c>
      <c r="H1085" s="52" t="s">
        <v>938</v>
      </c>
      <c r="I1085" s="13">
        <v>6</v>
      </c>
      <c r="J1085" s="12">
        <f t="shared" si="140"/>
        <v>9.4736842105263164E-3</v>
      </c>
      <c r="K1085" s="228" t="str">
        <f t="shared" si="139"/>
        <v/>
      </c>
      <c r="L1085" s="14">
        <v>6</v>
      </c>
      <c r="M1085" s="12">
        <f t="shared" si="141"/>
        <v>9.4736842105263164E-3</v>
      </c>
    </row>
    <row r="1086" spans="1:13" ht="37.799999999999997" x14ac:dyDescent="0.4">
      <c r="A1086" s="308"/>
      <c r="B1086" s="291"/>
      <c r="C1086" s="284" t="s">
        <v>45</v>
      </c>
      <c r="D1086" s="284" t="s">
        <v>327</v>
      </c>
      <c r="E1086" s="302"/>
      <c r="F1086" s="213">
        <v>3</v>
      </c>
      <c r="G1086" s="222">
        <v>295</v>
      </c>
      <c r="H1086" s="52" t="s">
        <v>700</v>
      </c>
      <c r="I1086" s="13">
        <v>5</v>
      </c>
      <c r="J1086" s="12">
        <f t="shared" si="140"/>
        <v>7.8947368421052617E-3</v>
      </c>
      <c r="K1086" s="228" t="str">
        <f t="shared" si="139"/>
        <v/>
      </c>
      <c r="L1086" s="14">
        <v>5</v>
      </c>
      <c r="M1086" s="12">
        <f t="shared" si="141"/>
        <v>7.8947368421052617E-3</v>
      </c>
    </row>
    <row r="1087" spans="1:13" ht="37.799999999999997" x14ac:dyDescent="0.4">
      <c r="A1087" s="308"/>
      <c r="B1087" s="291"/>
      <c r="C1087" s="284"/>
      <c r="D1087" s="284"/>
      <c r="E1087" s="302"/>
      <c r="F1087" s="213">
        <v>3</v>
      </c>
      <c r="G1087" s="222">
        <v>296</v>
      </c>
      <c r="H1087" s="52" t="s">
        <v>958</v>
      </c>
      <c r="I1087" s="13">
        <v>3</v>
      </c>
      <c r="J1087" s="12">
        <f t="shared" si="140"/>
        <v>4.7368421052631582E-3</v>
      </c>
      <c r="K1087" s="228" t="str">
        <f t="shared" si="139"/>
        <v/>
      </c>
      <c r="L1087" s="14">
        <v>3</v>
      </c>
      <c r="M1087" s="12">
        <f t="shared" si="141"/>
        <v>4.7368421052631582E-3</v>
      </c>
    </row>
    <row r="1088" spans="1:13" ht="16.2" thickBot="1" x14ac:dyDescent="0.45">
      <c r="A1088" s="309"/>
      <c r="B1088" s="292"/>
      <c r="C1088" s="297"/>
      <c r="D1088" s="297"/>
      <c r="E1088" s="303"/>
      <c r="F1088" s="6"/>
      <c r="G1088" s="318" t="s">
        <v>140</v>
      </c>
      <c r="H1088" s="319"/>
      <c r="I1088" s="9">
        <f>SUM(I1078:I1087)</f>
        <v>38</v>
      </c>
      <c r="J1088" s="27">
        <f>SUM(J1078:J1087)</f>
        <v>5.9999999999999991E-2</v>
      </c>
      <c r="K1088" s="228" t="str">
        <f t="shared" si="139"/>
        <v/>
      </c>
      <c r="L1088" s="11">
        <f>SUM(L1078:L1087)</f>
        <v>30</v>
      </c>
      <c r="M1088" s="27">
        <f>SUM(M1078:M1087)</f>
        <v>4.736842105263158E-2</v>
      </c>
    </row>
    <row r="1089" spans="1:13" ht="4.95" customHeight="1" thickBot="1" x14ac:dyDescent="0.45">
      <c r="A1089" s="36"/>
      <c r="B1089" s="163"/>
      <c r="C1089" s="36"/>
      <c r="D1089" s="218"/>
      <c r="E1089" s="218"/>
      <c r="F1089" s="4"/>
      <c r="G1089" s="172"/>
      <c r="H1089" s="172"/>
      <c r="I1089" s="176"/>
      <c r="J1089" s="177"/>
      <c r="K1089" s="4"/>
      <c r="L1089" s="176"/>
      <c r="M1089" s="178"/>
    </row>
    <row r="1090" spans="1:13" x14ac:dyDescent="0.3">
      <c r="A1090" s="219" t="s">
        <v>420</v>
      </c>
      <c r="B1090" s="280" t="s">
        <v>139</v>
      </c>
      <c r="C1090" s="280"/>
      <c r="D1090" s="280"/>
      <c r="E1090" s="280"/>
      <c r="F1090" s="280"/>
      <c r="G1090" s="280"/>
      <c r="H1090" s="280"/>
      <c r="I1090" s="280"/>
      <c r="J1090" s="281"/>
      <c r="K1090" s="38"/>
      <c r="L1090" s="32" t="s">
        <v>138</v>
      </c>
      <c r="M1090" s="67" t="s">
        <v>69</v>
      </c>
    </row>
    <row r="1091" spans="1:13" x14ac:dyDescent="0.3">
      <c r="A1091" s="222">
        <f>G1078</f>
        <v>287</v>
      </c>
      <c r="B1091" s="276"/>
      <c r="C1091" s="276"/>
      <c r="D1091" s="276"/>
      <c r="E1091" s="276"/>
      <c r="F1091" s="276"/>
      <c r="G1091" s="276"/>
      <c r="H1091" s="276"/>
      <c r="I1091" s="276"/>
      <c r="J1091" s="277"/>
      <c r="K1091" s="36"/>
      <c r="L1091" s="44"/>
      <c r="M1091" s="88"/>
    </row>
    <row r="1092" spans="1:13" x14ac:dyDescent="0.3">
      <c r="A1092" s="222">
        <f t="shared" ref="A1092:A1094" si="142">G1079</f>
        <v>288</v>
      </c>
      <c r="B1092" s="276"/>
      <c r="C1092" s="276"/>
      <c r="D1092" s="276"/>
      <c r="E1092" s="276"/>
      <c r="F1092" s="276"/>
      <c r="G1092" s="276"/>
      <c r="H1092" s="276"/>
      <c r="I1092" s="276"/>
      <c r="J1092" s="277"/>
      <c r="K1092" s="36"/>
      <c r="L1092" s="44"/>
      <c r="M1092" s="88"/>
    </row>
    <row r="1093" spans="1:13" x14ac:dyDescent="0.3">
      <c r="A1093" s="222">
        <f t="shared" si="142"/>
        <v>289</v>
      </c>
      <c r="B1093" s="276"/>
      <c r="C1093" s="276"/>
      <c r="D1093" s="276"/>
      <c r="E1093" s="276"/>
      <c r="F1093" s="276"/>
      <c r="G1093" s="276"/>
      <c r="H1093" s="276"/>
      <c r="I1093" s="276"/>
      <c r="J1093" s="277"/>
      <c r="K1093" s="36"/>
      <c r="L1093" s="44"/>
      <c r="M1093" s="88"/>
    </row>
    <row r="1094" spans="1:13" x14ac:dyDescent="0.3">
      <c r="A1094" s="222">
        <f t="shared" si="142"/>
        <v>290</v>
      </c>
      <c r="B1094" s="276"/>
      <c r="C1094" s="276"/>
      <c r="D1094" s="276"/>
      <c r="E1094" s="276"/>
      <c r="F1094" s="276"/>
      <c r="G1094" s="276"/>
      <c r="H1094" s="276"/>
      <c r="I1094" s="276"/>
      <c r="J1094" s="277"/>
      <c r="K1094" s="36"/>
      <c r="L1094" s="44"/>
      <c r="M1094" s="88"/>
    </row>
    <row r="1095" spans="1:13" x14ac:dyDescent="0.3">
      <c r="A1095" s="222">
        <f>G1082</f>
        <v>291</v>
      </c>
      <c r="B1095" s="276"/>
      <c r="C1095" s="276"/>
      <c r="D1095" s="276"/>
      <c r="E1095" s="276"/>
      <c r="F1095" s="276"/>
      <c r="G1095" s="276"/>
      <c r="H1095" s="276"/>
      <c r="I1095" s="276"/>
      <c r="J1095" s="277"/>
      <c r="K1095" s="36"/>
      <c r="L1095" s="44"/>
      <c r="M1095" s="88"/>
    </row>
    <row r="1096" spans="1:13" x14ac:dyDescent="0.3">
      <c r="A1096" s="222">
        <f t="shared" ref="A1096:A1100" si="143">G1083</f>
        <v>292</v>
      </c>
      <c r="B1096" s="276"/>
      <c r="C1096" s="276"/>
      <c r="D1096" s="276"/>
      <c r="E1096" s="276"/>
      <c r="F1096" s="276"/>
      <c r="G1096" s="276"/>
      <c r="H1096" s="276"/>
      <c r="I1096" s="276"/>
      <c r="J1096" s="277"/>
      <c r="K1096" s="36"/>
      <c r="L1096" s="44"/>
      <c r="M1096" s="88"/>
    </row>
    <row r="1097" spans="1:13" x14ac:dyDescent="0.3">
      <c r="A1097" s="222">
        <f t="shared" si="143"/>
        <v>293</v>
      </c>
      <c r="B1097" s="276"/>
      <c r="C1097" s="276"/>
      <c r="D1097" s="276"/>
      <c r="E1097" s="276"/>
      <c r="F1097" s="276"/>
      <c r="G1097" s="276"/>
      <c r="H1097" s="276"/>
      <c r="I1097" s="276"/>
      <c r="J1097" s="277"/>
      <c r="K1097" s="36"/>
      <c r="L1097" s="44"/>
      <c r="M1097" s="88"/>
    </row>
    <row r="1098" spans="1:13" x14ac:dyDescent="0.3">
      <c r="A1098" s="222">
        <f t="shared" si="143"/>
        <v>294</v>
      </c>
      <c r="B1098" s="276"/>
      <c r="C1098" s="276"/>
      <c r="D1098" s="276"/>
      <c r="E1098" s="276"/>
      <c r="F1098" s="276"/>
      <c r="G1098" s="276"/>
      <c r="H1098" s="276"/>
      <c r="I1098" s="276"/>
      <c r="J1098" s="277"/>
      <c r="K1098" s="36"/>
      <c r="L1098" s="44"/>
      <c r="M1098" s="88"/>
    </row>
    <row r="1099" spans="1:13" x14ac:dyDescent="0.3">
      <c r="A1099" s="222">
        <f t="shared" si="143"/>
        <v>295</v>
      </c>
      <c r="B1099" s="276"/>
      <c r="C1099" s="276"/>
      <c r="D1099" s="276"/>
      <c r="E1099" s="276"/>
      <c r="F1099" s="276"/>
      <c r="G1099" s="276"/>
      <c r="H1099" s="276"/>
      <c r="I1099" s="276"/>
      <c r="J1099" s="277"/>
      <c r="K1099" s="36"/>
      <c r="L1099" s="44"/>
      <c r="M1099" s="88"/>
    </row>
    <row r="1100" spans="1:13" ht="15" thickBot="1" x14ac:dyDescent="0.35">
      <c r="A1100" s="223">
        <f t="shared" si="143"/>
        <v>296</v>
      </c>
      <c r="B1100" s="282"/>
      <c r="C1100" s="282"/>
      <c r="D1100" s="282"/>
      <c r="E1100" s="282"/>
      <c r="F1100" s="282"/>
      <c r="G1100" s="282"/>
      <c r="H1100" s="282"/>
      <c r="I1100" s="282"/>
      <c r="J1100" s="283"/>
      <c r="K1100" s="36"/>
      <c r="L1100" s="45"/>
      <c r="M1100" s="89"/>
    </row>
    <row r="1101" spans="1:13" ht="4.95" customHeight="1" thickBot="1" x14ac:dyDescent="0.45">
      <c r="A1101" s="36"/>
      <c r="B1101" s="163"/>
      <c r="C1101" s="36"/>
      <c r="D1101" s="218"/>
      <c r="E1101" s="218"/>
      <c r="F1101" s="4"/>
      <c r="G1101" s="172"/>
      <c r="H1101" s="172"/>
      <c r="I1101" s="176"/>
      <c r="J1101" s="177"/>
      <c r="K1101" s="4"/>
      <c r="L1101" s="176"/>
      <c r="M1101" s="178"/>
    </row>
    <row r="1102" spans="1:13" ht="15.6" x14ac:dyDescent="0.4">
      <c r="A1102" s="287">
        <v>10.199999999999999</v>
      </c>
      <c r="B1102" s="290" t="s">
        <v>973</v>
      </c>
      <c r="C1102" s="293" t="s">
        <v>46</v>
      </c>
      <c r="D1102" s="296" t="s">
        <v>939</v>
      </c>
      <c r="E1102" s="298">
        <f>I1109</f>
        <v>16</v>
      </c>
      <c r="F1102" s="71">
        <v>1</v>
      </c>
      <c r="G1102" s="221">
        <v>297</v>
      </c>
      <c r="H1102" s="54" t="s">
        <v>701</v>
      </c>
      <c r="I1102" s="18">
        <v>2</v>
      </c>
      <c r="J1102" s="19">
        <f>I1102*9%/57</f>
        <v>3.1578947368421052E-3</v>
      </c>
      <c r="K1102" s="228" t="str">
        <f t="shared" ref="K1102:K1109" si="144">IF(AND(L1102&gt;=0,L1102&lt;=I1102),"",IF(AND(L1102&gt;I1102),"*"))</f>
        <v/>
      </c>
      <c r="L1102" s="20">
        <v>2</v>
      </c>
      <c r="M1102" s="19">
        <f>L1102*9%/57</f>
        <v>3.1578947368421052E-3</v>
      </c>
    </row>
    <row r="1103" spans="1:13" ht="25.2" x14ac:dyDescent="0.4">
      <c r="A1103" s="288"/>
      <c r="B1103" s="291"/>
      <c r="C1103" s="294"/>
      <c r="D1103" s="284"/>
      <c r="E1103" s="299"/>
      <c r="F1103" s="71">
        <v>1</v>
      </c>
      <c r="G1103" s="222">
        <v>298</v>
      </c>
      <c r="H1103" s="52" t="s">
        <v>807</v>
      </c>
      <c r="I1103" s="13">
        <v>2</v>
      </c>
      <c r="J1103" s="21">
        <f>I1103*9%/57</f>
        <v>3.1578947368421052E-3</v>
      </c>
      <c r="K1103" s="228" t="str">
        <f t="shared" si="144"/>
        <v/>
      </c>
      <c r="L1103" s="14">
        <v>2</v>
      </c>
      <c r="M1103" s="21">
        <f>L1103*9%/57</f>
        <v>3.1578947368421052E-3</v>
      </c>
    </row>
    <row r="1104" spans="1:13" ht="37.799999999999997" x14ac:dyDescent="0.4">
      <c r="A1104" s="288"/>
      <c r="B1104" s="291"/>
      <c r="C1104" s="294"/>
      <c r="D1104" s="284"/>
      <c r="E1104" s="299"/>
      <c r="F1104" s="71">
        <v>1</v>
      </c>
      <c r="G1104" s="222">
        <v>299</v>
      </c>
      <c r="H1104" s="52" t="s">
        <v>940</v>
      </c>
      <c r="I1104" s="13">
        <v>4</v>
      </c>
      <c r="J1104" s="21">
        <f t="shared" ref="J1104:J1108" si="145">I1104*9%/57</f>
        <v>6.3157894736842104E-3</v>
      </c>
      <c r="K1104" s="228" t="str">
        <f t="shared" si="144"/>
        <v/>
      </c>
      <c r="L1104" s="14">
        <v>4</v>
      </c>
      <c r="M1104" s="21">
        <f t="shared" ref="M1104:M1108" si="146">L1104*9%/57</f>
        <v>6.3157894736842104E-3</v>
      </c>
    </row>
    <row r="1105" spans="1:13" ht="50.4" x14ac:dyDescent="0.4">
      <c r="A1105" s="288"/>
      <c r="B1105" s="291"/>
      <c r="C1105" s="294"/>
      <c r="D1105" s="284"/>
      <c r="E1105" s="299"/>
      <c r="F1105" s="71">
        <v>1</v>
      </c>
      <c r="G1105" s="222">
        <v>300</v>
      </c>
      <c r="H1105" s="52" t="s">
        <v>723</v>
      </c>
      <c r="I1105" s="13">
        <v>2</v>
      </c>
      <c r="J1105" s="21">
        <f t="shared" si="145"/>
        <v>3.1578947368421052E-3</v>
      </c>
      <c r="K1105" s="228" t="str">
        <f t="shared" si="144"/>
        <v/>
      </c>
      <c r="L1105" s="14">
        <v>2</v>
      </c>
      <c r="M1105" s="21">
        <f t="shared" si="146"/>
        <v>3.1578947368421052E-3</v>
      </c>
    </row>
    <row r="1106" spans="1:13" ht="15.6" x14ac:dyDescent="0.4">
      <c r="A1106" s="288"/>
      <c r="B1106" s="291"/>
      <c r="C1106" s="294"/>
      <c r="D1106" s="284"/>
      <c r="E1106" s="299"/>
      <c r="F1106" s="71">
        <v>3</v>
      </c>
      <c r="G1106" s="222">
        <v>301</v>
      </c>
      <c r="H1106" s="52" t="s">
        <v>331</v>
      </c>
      <c r="I1106" s="13">
        <v>2</v>
      </c>
      <c r="J1106" s="21">
        <f t="shared" si="145"/>
        <v>3.1578947368421052E-3</v>
      </c>
      <c r="K1106" s="228" t="str">
        <f t="shared" si="144"/>
        <v/>
      </c>
      <c r="L1106" s="14">
        <v>2</v>
      </c>
      <c r="M1106" s="21">
        <f t="shared" si="146"/>
        <v>3.1578947368421052E-3</v>
      </c>
    </row>
    <row r="1107" spans="1:13" ht="25.2" x14ac:dyDescent="0.4">
      <c r="A1107" s="288"/>
      <c r="B1107" s="291"/>
      <c r="C1107" s="294" t="s">
        <v>124</v>
      </c>
      <c r="D1107" s="284" t="s">
        <v>330</v>
      </c>
      <c r="E1107" s="299"/>
      <c r="F1107" s="71">
        <v>1</v>
      </c>
      <c r="G1107" s="222">
        <v>302</v>
      </c>
      <c r="H1107" s="52" t="s">
        <v>702</v>
      </c>
      <c r="I1107" s="13">
        <v>2</v>
      </c>
      <c r="J1107" s="21">
        <f t="shared" si="145"/>
        <v>3.1578947368421052E-3</v>
      </c>
      <c r="K1107" s="228" t="str">
        <f t="shared" si="144"/>
        <v/>
      </c>
      <c r="L1107" s="14">
        <v>2</v>
      </c>
      <c r="M1107" s="21">
        <f t="shared" si="146"/>
        <v>3.1578947368421052E-3</v>
      </c>
    </row>
    <row r="1108" spans="1:13" ht="50.4" x14ac:dyDescent="0.4">
      <c r="A1108" s="288"/>
      <c r="B1108" s="291"/>
      <c r="C1108" s="294"/>
      <c r="D1108" s="284"/>
      <c r="E1108" s="299"/>
      <c r="F1108" s="71">
        <v>1</v>
      </c>
      <c r="G1108" s="222">
        <v>303</v>
      </c>
      <c r="H1108" s="52" t="s">
        <v>703</v>
      </c>
      <c r="I1108" s="13">
        <v>2</v>
      </c>
      <c r="J1108" s="21">
        <f t="shared" si="145"/>
        <v>3.1578947368421052E-3</v>
      </c>
      <c r="K1108" s="228" t="str">
        <f t="shared" si="144"/>
        <v/>
      </c>
      <c r="L1108" s="14">
        <v>2</v>
      </c>
      <c r="M1108" s="21">
        <f t="shared" si="146"/>
        <v>3.1578947368421052E-3</v>
      </c>
    </row>
    <row r="1109" spans="1:13" ht="16.2" thickBot="1" x14ac:dyDescent="0.45">
      <c r="A1109" s="289"/>
      <c r="B1109" s="292"/>
      <c r="C1109" s="295"/>
      <c r="D1109" s="297"/>
      <c r="E1109" s="300"/>
      <c r="F1109" s="6"/>
      <c r="G1109" s="278" t="s">
        <v>140</v>
      </c>
      <c r="H1109" s="279"/>
      <c r="I1109" s="15">
        <f>SUM(I1102:I1108)</f>
        <v>16</v>
      </c>
      <c r="J1109" s="16">
        <f>SUM(J1102:J1108)</f>
        <v>2.5263157894736845E-2</v>
      </c>
      <c r="K1109" s="228" t="str">
        <f t="shared" si="144"/>
        <v/>
      </c>
      <c r="L1109" s="17">
        <f>SUM(L1102:L1108)</f>
        <v>16</v>
      </c>
      <c r="M1109" s="16">
        <f>SUM(M1102:M1108)</f>
        <v>2.5263157894736845E-2</v>
      </c>
    </row>
    <row r="1110" spans="1:13" ht="4.95" customHeight="1" thickBot="1" x14ac:dyDescent="0.45">
      <c r="A1110" s="34"/>
      <c r="B1110" s="163"/>
      <c r="C1110" s="34"/>
      <c r="D1110" s="218"/>
      <c r="E1110" s="218"/>
      <c r="F1110" s="5"/>
      <c r="G1110" s="172"/>
      <c r="H1110" s="172"/>
      <c r="I1110" s="165"/>
      <c r="J1110" s="166"/>
      <c r="K1110" s="5"/>
      <c r="L1110" s="169"/>
      <c r="M1110" s="180"/>
    </row>
    <row r="1111" spans="1:13" x14ac:dyDescent="0.3">
      <c r="A1111" s="219" t="s">
        <v>420</v>
      </c>
      <c r="B1111" s="280" t="s">
        <v>139</v>
      </c>
      <c r="C1111" s="280"/>
      <c r="D1111" s="280"/>
      <c r="E1111" s="280"/>
      <c r="F1111" s="280"/>
      <c r="G1111" s="280"/>
      <c r="H1111" s="280"/>
      <c r="I1111" s="280"/>
      <c r="J1111" s="281"/>
      <c r="K1111" s="38"/>
      <c r="L1111" s="32" t="s">
        <v>138</v>
      </c>
      <c r="M1111" s="67" t="s">
        <v>69</v>
      </c>
    </row>
    <row r="1112" spans="1:13" x14ac:dyDescent="0.3">
      <c r="A1112" s="222">
        <f>G1102</f>
        <v>297</v>
      </c>
      <c r="B1112" s="276"/>
      <c r="C1112" s="276"/>
      <c r="D1112" s="276"/>
      <c r="E1112" s="276"/>
      <c r="F1112" s="276"/>
      <c r="G1112" s="276"/>
      <c r="H1112" s="276"/>
      <c r="I1112" s="276"/>
      <c r="J1112" s="277"/>
      <c r="K1112" s="55"/>
      <c r="L1112" s="44"/>
      <c r="M1112" s="88"/>
    </row>
    <row r="1113" spans="1:13" x14ac:dyDescent="0.3">
      <c r="A1113" s="222">
        <f t="shared" ref="A1113:A1118" si="147">G1103</f>
        <v>298</v>
      </c>
      <c r="B1113" s="276"/>
      <c r="C1113" s="276"/>
      <c r="D1113" s="276"/>
      <c r="E1113" s="276"/>
      <c r="F1113" s="276"/>
      <c r="G1113" s="276"/>
      <c r="H1113" s="276"/>
      <c r="I1113" s="276"/>
      <c r="J1113" s="277"/>
      <c r="K1113" s="55"/>
      <c r="L1113" s="44"/>
      <c r="M1113" s="88"/>
    </row>
    <row r="1114" spans="1:13" x14ac:dyDescent="0.3">
      <c r="A1114" s="222">
        <f t="shared" si="147"/>
        <v>299</v>
      </c>
      <c r="B1114" s="276"/>
      <c r="C1114" s="276"/>
      <c r="D1114" s="276"/>
      <c r="E1114" s="276"/>
      <c r="F1114" s="276"/>
      <c r="G1114" s="276"/>
      <c r="H1114" s="276"/>
      <c r="I1114" s="276"/>
      <c r="J1114" s="277"/>
      <c r="K1114" s="55"/>
      <c r="L1114" s="44"/>
      <c r="M1114" s="88"/>
    </row>
    <row r="1115" spans="1:13" x14ac:dyDescent="0.3">
      <c r="A1115" s="222">
        <f t="shared" si="147"/>
        <v>300</v>
      </c>
      <c r="B1115" s="276"/>
      <c r="C1115" s="276"/>
      <c r="D1115" s="276"/>
      <c r="E1115" s="276"/>
      <c r="F1115" s="276"/>
      <c r="G1115" s="276"/>
      <c r="H1115" s="276"/>
      <c r="I1115" s="276"/>
      <c r="J1115" s="277"/>
      <c r="K1115" s="55"/>
      <c r="L1115" s="44"/>
      <c r="M1115" s="88"/>
    </row>
    <row r="1116" spans="1:13" x14ac:dyDescent="0.3">
      <c r="A1116" s="222">
        <f t="shared" si="147"/>
        <v>301</v>
      </c>
      <c r="B1116" s="276"/>
      <c r="C1116" s="276"/>
      <c r="D1116" s="276"/>
      <c r="E1116" s="276"/>
      <c r="F1116" s="276"/>
      <c r="G1116" s="276"/>
      <c r="H1116" s="276"/>
      <c r="I1116" s="276"/>
      <c r="J1116" s="277"/>
      <c r="K1116" s="55"/>
      <c r="L1116" s="44"/>
      <c r="M1116" s="88"/>
    </row>
    <row r="1117" spans="1:13" x14ac:dyDescent="0.3">
      <c r="A1117" s="222">
        <f t="shared" si="147"/>
        <v>302</v>
      </c>
      <c r="B1117" s="276"/>
      <c r="C1117" s="276"/>
      <c r="D1117" s="276"/>
      <c r="E1117" s="276"/>
      <c r="F1117" s="276"/>
      <c r="G1117" s="276"/>
      <c r="H1117" s="276"/>
      <c r="I1117" s="276"/>
      <c r="J1117" s="277"/>
      <c r="K1117" s="55"/>
      <c r="L1117" s="44"/>
      <c r="M1117" s="88"/>
    </row>
    <row r="1118" spans="1:13" ht="15" thickBot="1" x14ac:dyDescent="0.35">
      <c r="A1118" s="223">
        <f t="shared" si="147"/>
        <v>303</v>
      </c>
      <c r="B1118" s="282"/>
      <c r="C1118" s="282"/>
      <c r="D1118" s="282"/>
      <c r="E1118" s="282"/>
      <c r="F1118" s="282"/>
      <c r="G1118" s="282"/>
      <c r="H1118" s="282"/>
      <c r="I1118" s="282"/>
      <c r="J1118" s="283"/>
      <c r="K1118" s="55"/>
      <c r="L1118" s="45"/>
      <c r="M1118" s="89"/>
    </row>
    <row r="1119" spans="1:13" ht="4.95" customHeight="1" thickBot="1" x14ac:dyDescent="0.45">
      <c r="A1119" s="5"/>
      <c r="B1119" s="5"/>
      <c r="C1119" s="5"/>
      <c r="D1119" s="5"/>
      <c r="E1119" s="5"/>
      <c r="F1119" s="5"/>
      <c r="G1119" s="5"/>
      <c r="H1119" s="5"/>
      <c r="I1119" s="5"/>
      <c r="J1119" s="5"/>
      <c r="K1119" s="5"/>
      <c r="L1119" s="5"/>
      <c r="M1119" s="5"/>
    </row>
    <row r="1120" spans="1:13" ht="37.799999999999997" x14ac:dyDescent="0.4">
      <c r="A1120" s="287">
        <v>10.3</v>
      </c>
      <c r="B1120" s="290" t="s">
        <v>624</v>
      </c>
      <c r="C1120" s="293" t="s">
        <v>47</v>
      </c>
      <c r="D1120" s="296" t="s">
        <v>164</v>
      </c>
      <c r="E1120" s="301">
        <f>I1122</f>
        <v>3</v>
      </c>
      <c r="F1120" s="71">
        <v>1</v>
      </c>
      <c r="G1120" s="221">
        <v>304</v>
      </c>
      <c r="H1120" s="54" t="s">
        <v>332</v>
      </c>
      <c r="I1120" s="18">
        <v>2</v>
      </c>
      <c r="J1120" s="19">
        <f>I1120*9%/57</f>
        <v>3.1578947368421052E-3</v>
      </c>
      <c r="K1120" s="228" t="str">
        <f t="shared" ref="K1120:K1122" si="148">IF(AND(L1120&gt;=0,L1120&lt;=I1120),"",IF(AND(L1120&gt;I1120),"*"))</f>
        <v/>
      </c>
      <c r="L1120" s="20">
        <v>2</v>
      </c>
      <c r="M1120" s="19">
        <f>L1120*9%/57</f>
        <v>3.1578947368421052E-3</v>
      </c>
    </row>
    <row r="1121" spans="1:13" ht="21" customHeight="1" x14ac:dyDescent="0.4">
      <c r="A1121" s="288"/>
      <c r="B1121" s="291"/>
      <c r="C1121" s="294"/>
      <c r="D1121" s="284"/>
      <c r="E1121" s="302"/>
      <c r="F1121" s="71">
        <v>1</v>
      </c>
      <c r="G1121" s="222">
        <v>305</v>
      </c>
      <c r="H1121" s="52" t="s">
        <v>333</v>
      </c>
      <c r="I1121" s="13">
        <v>1</v>
      </c>
      <c r="J1121" s="21">
        <f>I1121*9%/57</f>
        <v>1.5789473684210526E-3</v>
      </c>
      <c r="K1121" s="228" t="str">
        <f t="shared" si="148"/>
        <v/>
      </c>
      <c r="L1121" s="14">
        <v>1</v>
      </c>
      <c r="M1121" s="21">
        <f>L1121*9%/57</f>
        <v>1.5789473684210526E-3</v>
      </c>
    </row>
    <row r="1122" spans="1:13" ht="16.2" thickBot="1" x14ac:dyDescent="0.45">
      <c r="A1122" s="289"/>
      <c r="B1122" s="292"/>
      <c r="C1122" s="295"/>
      <c r="D1122" s="297"/>
      <c r="E1122" s="303"/>
      <c r="F1122" s="6"/>
      <c r="G1122" s="278" t="s">
        <v>140</v>
      </c>
      <c r="H1122" s="279"/>
      <c r="I1122" s="15">
        <f>SUM(I1120:I1121)</f>
        <v>3</v>
      </c>
      <c r="J1122" s="16">
        <f>SUM(J1120:J1121)</f>
        <v>4.7368421052631574E-3</v>
      </c>
      <c r="K1122" s="228" t="str">
        <f t="shared" si="148"/>
        <v/>
      </c>
      <c r="L1122" s="17">
        <f>SUM(L1120:L1121)</f>
        <v>3</v>
      </c>
      <c r="M1122" s="16">
        <f>SUM(M1120:M1121)</f>
        <v>4.7368421052631574E-3</v>
      </c>
    </row>
    <row r="1123" spans="1:13" ht="4.95" customHeight="1" thickBot="1" x14ac:dyDescent="0.45">
      <c r="A1123" s="5"/>
      <c r="B1123" s="5"/>
      <c r="C1123" s="5"/>
      <c r="D1123" s="5"/>
      <c r="E1123" s="5"/>
      <c r="F1123" s="5"/>
      <c r="G1123" s="5"/>
      <c r="H1123" s="5"/>
      <c r="I1123" s="5"/>
      <c r="J1123" s="5"/>
      <c r="K1123" s="5"/>
      <c r="L1123" s="5"/>
      <c r="M1123" s="5"/>
    </row>
    <row r="1124" spans="1:13" x14ac:dyDescent="0.3">
      <c r="A1124" s="219" t="s">
        <v>420</v>
      </c>
      <c r="B1124" s="280" t="s">
        <v>139</v>
      </c>
      <c r="C1124" s="280"/>
      <c r="D1124" s="280"/>
      <c r="E1124" s="280"/>
      <c r="F1124" s="280"/>
      <c r="G1124" s="280"/>
      <c r="H1124" s="280"/>
      <c r="I1124" s="280"/>
      <c r="J1124" s="281"/>
      <c r="K1124" s="38"/>
      <c r="L1124" s="32" t="s">
        <v>138</v>
      </c>
      <c r="M1124" s="67" t="s">
        <v>69</v>
      </c>
    </row>
    <row r="1125" spans="1:13" x14ac:dyDescent="0.3">
      <c r="A1125" s="222">
        <f>G1120</f>
        <v>304</v>
      </c>
      <c r="B1125" s="276"/>
      <c r="C1125" s="276"/>
      <c r="D1125" s="276"/>
      <c r="E1125" s="276"/>
      <c r="F1125" s="276"/>
      <c r="G1125" s="276"/>
      <c r="H1125" s="276"/>
      <c r="I1125" s="276"/>
      <c r="J1125" s="277"/>
      <c r="K1125" s="55"/>
      <c r="L1125" s="44"/>
      <c r="M1125" s="88"/>
    </row>
    <row r="1126" spans="1:13" ht="15" thickBot="1" x14ac:dyDescent="0.35">
      <c r="A1126" s="223">
        <f t="shared" ref="A1126" si="149">G1121</f>
        <v>305</v>
      </c>
      <c r="B1126" s="282"/>
      <c r="C1126" s="282"/>
      <c r="D1126" s="282"/>
      <c r="E1126" s="282"/>
      <c r="F1126" s="282"/>
      <c r="G1126" s="282"/>
      <c r="H1126" s="282"/>
      <c r="I1126" s="282"/>
      <c r="J1126" s="283"/>
      <c r="K1126" s="55"/>
      <c r="L1126" s="45"/>
      <c r="M1126" s="89"/>
    </row>
    <row r="1127" spans="1:13" ht="4.95" customHeight="1" thickBot="1" x14ac:dyDescent="0.45">
      <c r="A1127" s="5"/>
      <c r="B1127" s="5"/>
      <c r="C1127" s="5"/>
      <c r="D1127" s="5"/>
      <c r="E1127" s="5"/>
      <c r="F1127" s="5"/>
      <c r="G1127" s="5"/>
      <c r="H1127" s="5"/>
      <c r="I1127" s="5"/>
      <c r="J1127" s="5"/>
      <c r="K1127" s="5"/>
      <c r="L1127" s="5"/>
      <c r="M1127" s="5"/>
    </row>
    <row r="1128" spans="1:13" ht="54.6" customHeight="1" x14ac:dyDescent="0.3">
      <c r="A1128" s="311" t="s">
        <v>974</v>
      </c>
      <c r="B1128" s="312"/>
      <c r="C1128" s="312"/>
      <c r="D1128" s="312"/>
      <c r="E1128" s="313"/>
      <c r="F1128" s="60"/>
      <c r="G1128" s="314" t="s">
        <v>170</v>
      </c>
      <c r="H1128" s="315"/>
      <c r="I1128" s="316">
        <f>I1144+I1169+I1192</f>
        <v>156</v>
      </c>
      <c r="J1128" s="317"/>
      <c r="K1128" s="68">
        <v>11</v>
      </c>
      <c r="L1128" s="69" t="s">
        <v>179</v>
      </c>
      <c r="M1128" s="70">
        <f>L1144+L1169+L1192</f>
        <v>59</v>
      </c>
    </row>
    <row r="1129" spans="1:13" ht="26.4" customHeight="1" x14ac:dyDescent="0.4">
      <c r="A1129" s="307" t="s">
        <v>420</v>
      </c>
      <c r="B1129" s="285" t="s">
        <v>77</v>
      </c>
      <c r="C1129" s="286" t="s">
        <v>1003</v>
      </c>
      <c r="D1129" s="285" t="s">
        <v>52</v>
      </c>
      <c r="E1129" s="306" t="s">
        <v>78</v>
      </c>
      <c r="F1129" s="6"/>
      <c r="G1129" s="307" t="s">
        <v>1004</v>
      </c>
      <c r="H1129" s="285" t="s">
        <v>135</v>
      </c>
      <c r="I1129" s="286" t="s">
        <v>136</v>
      </c>
      <c r="J1129" s="306" t="s">
        <v>137</v>
      </c>
      <c r="K1129" s="6"/>
      <c r="L1129" s="307" t="s">
        <v>814</v>
      </c>
      <c r="M1129" s="306"/>
    </row>
    <row r="1130" spans="1:13" ht="15" customHeight="1" x14ac:dyDescent="0.4">
      <c r="A1130" s="307"/>
      <c r="B1130" s="285"/>
      <c r="C1130" s="286"/>
      <c r="D1130" s="285"/>
      <c r="E1130" s="306"/>
      <c r="F1130" s="6"/>
      <c r="G1130" s="307"/>
      <c r="H1130" s="285"/>
      <c r="I1130" s="286"/>
      <c r="J1130" s="306"/>
      <c r="K1130" s="6"/>
      <c r="L1130" s="215" t="s">
        <v>74</v>
      </c>
      <c r="M1130" s="224" t="s">
        <v>134</v>
      </c>
    </row>
    <row r="1131" spans="1:13" ht="37.799999999999997" x14ac:dyDescent="0.4">
      <c r="A1131" s="308">
        <v>11.1</v>
      </c>
      <c r="B1131" s="291" t="s">
        <v>975</v>
      </c>
      <c r="C1131" s="214" t="s">
        <v>125</v>
      </c>
      <c r="D1131" s="214" t="s">
        <v>941</v>
      </c>
      <c r="E1131" s="302">
        <f>I1144</f>
        <v>101</v>
      </c>
      <c r="F1131" s="213">
        <v>1</v>
      </c>
      <c r="G1131" s="222">
        <v>306</v>
      </c>
      <c r="H1131" s="52" t="s">
        <v>705</v>
      </c>
      <c r="I1131" s="13">
        <v>4</v>
      </c>
      <c r="J1131" s="12">
        <f>I1131*15%/398</f>
        <v>1.507537688442211E-3</v>
      </c>
      <c r="K1131" s="228" t="str">
        <f t="shared" ref="K1131:K1144" si="150">IF(AND(L1131&gt;=0,L1131&lt;=I1131),"",IF(AND(L1131&gt;I1131),"*"))</f>
        <v/>
      </c>
      <c r="L1131" s="14">
        <v>4</v>
      </c>
      <c r="M1131" s="12">
        <f>L1131*15%/398</f>
        <v>1.507537688442211E-3</v>
      </c>
    </row>
    <row r="1132" spans="1:13" ht="37.799999999999997" x14ac:dyDescent="0.3">
      <c r="A1132" s="308"/>
      <c r="B1132" s="291"/>
      <c r="C1132" s="284" t="s">
        <v>126</v>
      </c>
      <c r="D1132" s="284" t="s">
        <v>189</v>
      </c>
      <c r="E1132" s="302"/>
      <c r="F1132" s="310">
        <v>2</v>
      </c>
      <c r="G1132" s="222">
        <v>307</v>
      </c>
      <c r="H1132" s="52" t="s">
        <v>942</v>
      </c>
      <c r="I1132" s="13">
        <v>4</v>
      </c>
      <c r="J1132" s="12">
        <f t="shared" ref="J1132:J1143" si="151">I1132*15%/398</f>
        <v>1.507537688442211E-3</v>
      </c>
      <c r="K1132" s="228" t="str">
        <f t="shared" si="150"/>
        <v/>
      </c>
      <c r="L1132" s="14"/>
      <c r="M1132" s="12">
        <f t="shared" ref="M1132:M1143" si="152">L1132*15%/398</f>
        <v>0</v>
      </c>
    </row>
    <row r="1133" spans="1:13" ht="88.2" x14ac:dyDescent="0.3">
      <c r="A1133" s="308"/>
      <c r="B1133" s="291"/>
      <c r="C1133" s="284"/>
      <c r="D1133" s="284"/>
      <c r="E1133" s="302"/>
      <c r="F1133" s="310"/>
      <c r="G1133" s="222">
        <v>308</v>
      </c>
      <c r="H1133" s="52" t="s">
        <v>1012</v>
      </c>
      <c r="I1133" s="13">
        <v>40</v>
      </c>
      <c r="J1133" s="12">
        <f t="shared" si="151"/>
        <v>1.507537688442211E-2</v>
      </c>
      <c r="K1133" s="228" t="str">
        <f t="shared" si="150"/>
        <v/>
      </c>
      <c r="L1133" s="14"/>
      <c r="M1133" s="12">
        <f t="shared" si="152"/>
        <v>0</v>
      </c>
    </row>
    <row r="1134" spans="1:13" ht="15.6" x14ac:dyDescent="0.4">
      <c r="A1134" s="308"/>
      <c r="B1134" s="291"/>
      <c r="C1134" s="284"/>
      <c r="D1134" s="284"/>
      <c r="E1134" s="302"/>
      <c r="F1134" s="7">
        <v>1</v>
      </c>
      <c r="G1134" s="222">
        <v>309</v>
      </c>
      <c r="H1134" s="52" t="s">
        <v>704</v>
      </c>
      <c r="I1134" s="13">
        <v>20</v>
      </c>
      <c r="J1134" s="12">
        <f t="shared" si="151"/>
        <v>7.537688442211055E-3</v>
      </c>
      <c r="K1134" s="228" t="str">
        <f t="shared" si="150"/>
        <v/>
      </c>
      <c r="L1134" s="14"/>
      <c r="M1134" s="12">
        <f t="shared" si="152"/>
        <v>0</v>
      </c>
    </row>
    <row r="1135" spans="1:13" ht="37.799999999999997" x14ac:dyDescent="0.4">
      <c r="A1135" s="308"/>
      <c r="B1135" s="291"/>
      <c r="C1135" s="214" t="s">
        <v>127</v>
      </c>
      <c r="D1135" s="214" t="s">
        <v>334</v>
      </c>
      <c r="E1135" s="302"/>
      <c r="F1135" s="7">
        <v>1</v>
      </c>
      <c r="G1135" s="222">
        <v>310</v>
      </c>
      <c r="H1135" s="52" t="s">
        <v>984</v>
      </c>
      <c r="I1135" s="13">
        <v>4</v>
      </c>
      <c r="J1135" s="12">
        <f t="shared" si="151"/>
        <v>1.507537688442211E-3</v>
      </c>
      <c r="K1135" s="228" t="str">
        <f t="shared" si="150"/>
        <v/>
      </c>
      <c r="L1135" s="14"/>
      <c r="M1135" s="12">
        <f t="shared" si="152"/>
        <v>0</v>
      </c>
    </row>
    <row r="1136" spans="1:13" ht="15.6" x14ac:dyDescent="0.4">
      <c r="A1136" s="308"/>
      <c r="B1136" s="291"/>
      <c r="C1136" s="284" t="s">
        <v>128</v>
      </c>
      <c r="D1136" s="284" t="s">
        <v>943</v>
      </c>
      <c r="E1136" s="302"/>
      <c r="F1136" s="7">
        <v>1</v>
      </c>
      <c r="G1136" s="222">
        <v>311</v>
      </c>
      <c r="H1136" s="52" t="s">
        <v>336</v>
      </c>
      <c r="I1136" s="13">
        <v>4</v>
      </c>
      <c r="J1136" s="12">
        <f t="shared" si="151"/>
        <v>1.507537688442211E-3</v>
      </c>
      <c r="K1136" s="228" t="str">
        <f t="shared" si="150"/>
        <v/>
      </c>
      <c r="L1136" s="14"/>
      <c r="M1136" s="12">
        <f t="shared" si="152"/>
        <v>0</v>
      </c>
    </row>
    <row r="1137" spans="1:13" ht="15.6" x14ac:dyDescent="0.4">
      <c r="A1137" s="308"/>
      <c r="B1137" s="291"/>
      <c r="C1137" s="284"/>
      <c r="D1137" s="284"/>
      <c r="E1137" s="302"/>
      <c r="F1137" s="7">
        <v>2</v>
      </c>
      <c r="G1137" s="222">
        <v>312</v>
      </c>
      <c r="H1137" s="84" t="s">
        <v>708</v>
      </c>
      <c r="I1137" s="13">
        <v>3</v>
      </c>
      <c r="J1137" s="12">
        <f t="shared" si="151"/>
        <v>1.1306532663316582E-3</v>
      </c>
      <c r="K1137" s="228" t="str">
        <f t="shared" si="150"/>
        <v/>
      </c>
      <c r="L1137" s="14"/>
      <c r="M1137" s="12">
        <f t="shared" si="152"/>
        <v>0</v>
      </c>
    </row>
    <row r="1138" spans="1:13" ht="37.799999999999997" x14ac:dyDescent="0.4">
      <c r="A1138" s="308"/>
      <c r="B1138" s="291"/>
      <c r="C1138" s="284"/>
      <c r="D1138" s="284"/>
      <c r="E1138" s="302"/>
      <c r="F1138" s="7">
        <v>3</v>
      </c>
      <c r="G1138" s="222">
        <v>313</v>
      </c>
      <c r="H1138" s="52" t="s">
        <v>706</v>
      </c>
      <c r="I1138" s="13">
        <v>3</v>
      </c>
      <c r="J1138" s="12">
        <f t="shared" si="151"/>
        <v>1.1306532663316582E-3</v>
      </c>
      <c r="K1138" s="228" t="str">
        <f t="shared" si="150"/>
        <v/>
      </c>
      <c r="L1138" s="14"/>
      <c r="M1138" s="12">
        <f t="shared" si="152"/>
        <v>0</v>
      </c>
    </row>
    <row r="1139" spans="1:13" ht="15.6" x14ac:dyDescent="0.4">
      <c r="A1139" s="308"/>
      <c r="B1139" s="291"/>
      <c r="C1139" s="284" t="s">
        <v>129</v>
      </c>
      <c r="D1139" s="284" t="s">
        <v>335</v>
      </c>
      <c r="E1139" s="302"/>
      <c r="F1139" s="7">
        <v>1</v>
      </c>
      <c r="G1139" s="222">
        <v>314</v>
      </c>
      <c r="H1139" s="52" t="s">
        <v>707</v>
      </c>
      <c r="I1139" s="13">
        <v>3</v>
      </c>
      <c r="J1139" s="12">
        <f t="shared" si="151"/>
        <v>1.1306532663316582E-3</v>
      </c>
      <c r="K1139" s="228" t="str">
        <f t="shared" si="150"/>
        <v/>
      </c>
      <c r="L1139" s="14"/>
      <c r="M1139" s="12">
        <f t="shared" si="152"/>
        <v>0</v>
      </c>
    </row>
    <row r="1140" spans="1:13" ht="15.6" x14ac:dyDescent="0.4">
      <c r="A1140" s="308"/>
      <c r="B1140" s="291"/>
      <c r="C1140" s="284"/>
      <c r="D1140" s="284"/>
      <c r="E1140" s="302"/>
      <c r="F1140" s="7">
        <v>1</v>
      </c>
      <c r="G1140" s="222">
        <v>315</v>
      </c>
      <c r="H1140" s="52" t="s">
        <v>709</v>
      </c>
      <c r="I1140" s="13">
        <v>4</v>
      </c>
      <c r="J1140" s="12">
        <f t="shared" si="151"/>
        <v>1.507537688442211E-3</v>
      </c>
      <c r="K1140" s="228" t="str">
        <f t="shared" si="150"/>
        <v/>
      </c>
      <c r="L1140" s="14"/>
      <c r="M1140" s="12">
        <f t="shared" si="152"/>
        <v>0</v>
      </c>
    </row>
    <row r="1141" spans="1:13" ht="15.6" x14ac:dyDescent="0.4">
      <c r="A1141" s="308"/>
      <c r="B1141" s="291"/>
      <c r="C1141" s="284"/>
      <c r="D1141" s="284"/>
      <c r="E1141" s="302"/>
      <c r="F1141" s="7">
        <v>1</v>
      </c>
      <c r="G1141" s="222">
        <v>316</v>
      </c>
      <c r="H1141" s="52" t="s">
        <v>710</v>
      </c>
      <c r="I1141" s="13">
        <v>2</v>
      </c>
      <c r="J1141" s="12">
        <f t="shared" si="151"/>
        <v>7.537688442211055E-4</v>
      </c>
      <c r="K1141" s="228" t="str">
        <f t="shared" si="150"/>
        <v/>
      </c>
      <c r="L1141" s="14"/>
      <c r="M1141" s="12">
        <f t="shared" si="152"/>
        <v>0</v>
      </c>
    </row>
    <row r="1142" spans="1:13" ht="37.799999999999997" x14ac:dyDescent="0.4">
      <c r="A1142" s="308"/>
      <c r="B1142" s="291"/>
      <c r="C1142" s="284" t="s">
        <v>130</v>
      </c>
      <c r="D1142" s="284" t="s">
        <v>190</v>
      </c>
      <c r="E1142" s="302"/>
      <c r="F1142" s="7">
        <v>1</v>
      </c>
      <c r="G1142" s="222">
        <v>317</v>
      </c>
      <c r="H1142" s="52" t="s">
        <v>711</v>
      </c>
      <c r="I1142" s="13">
        <v>6</v>
      </c>
      <c r="J1142" s="12">
        <f t="shared" si="151"/>
        <v>2.2613065326633165E-3</v>
      </c>
      <c r="K1142" s="228" t="str">
        <f t="shared" si="150"/>
        <v/>
      </c>
      <c r="L1142" s="14"/>
      <c r="M1142" s="12">
        <f t="shared" si="152"/>
        <v>0</v>
      </c>
    </row>
    <row r="1143" spans="1:13" ht="25.2" x14ac:dyDescent="0.4">
      <c r="A1143" s="308"/>
      <c r="B1143" s="291"/>
      <c r="C1143" s="284"/>
      <c r="D1143" s="284"/>
      <c r="E1143" s="302"/>
      <c r="F1143" s="7">
        <v>1</v>
      </c>
      <c r="G1143" s="90">
        <v>318</v>
      </c>
      <c r="H1143" s="53" t="s">
        <v>232</v>
      </c>
      <c r="I1143" s="13">
        <v>4</v>
      </c>
      <c r="J1143" s="12">
        <f t="shared" si="151"/>
        <v>1.507537688442211E-3</v>
      </c>
      <c r="K1143" s="228" t="str">
        <f t="shared" si="150"/>
        <v/>
      </c>
      <c r="L1143" s="14"/>
      <c r="M1143" s="12">
        <f t="shared" si="152"/>
        <v>0</v>
      </c>
    </row>
    <row r="1144" spans="1:13" ht="16.2" thickBot="1" x14ac:dyDescent="0.45">
      <c r="A1144" s="309"/>
      <c r="B1144" s="292"/>
      <c r="C1144" s="297"/>
      <c r="D1144" s="297"/>
      <c r="E1144" s="303"/>
      <c r="F1144" s="6"/>
      <c r="G1144" s="304" t="s">
        <v>140</v>
      </c>
      <c r="H1144" s="305"/>
      <c r="I1144" s="9">
        <f>SUM(I1131:I1143)</f>
        <v>101</v>
      </c>
      <c r="J1144" s="27">
        <f>SUM(J1131:J1143)</f>
        <v>3.8065326633165815E-2</v>
      </c>
      <c r="K1144" s="228" t="str">
        <f t="shared" si="150"/>
        <v/>
      </c>
      <c r="L1144" s="11">
        <f>SUM(L1131:L1143)</f>
        <v>4</v>
      </c>
      <c r="M1144" s="27">
        <f>SUM(M1131:M1143)</f>
        <v>1.507537688442211E-3</v>
      </c>
    </row>
    <row r="1145" spans="1:13" ht="4.95" customHeight="1" thickBot="1" x14ac:dyDescent="0.45">
      <c r="A1145" s="36"/>
      <c r="B1145" s="163"/>
      <c r="C1145" s="36"/>
      <c r="D1145" s="218"/>
      <c r="E1145" s="218"/>
      <c r="F1145" s="4"/>
      <c r="G1145" s="172"/>
      <c r="H1145" s="172"/>
      <c r="I1145" s="176"/>
      <c r="J1145" s="177"/>
      <c r="K1145" s="4"/>
      <c r="L1145" s="176"/>
      <c r="M1145" s="177"/>
    </row>
    <row r="1146" spans="1:13" x14ac:dyDescent="0.3">
      <c r="A1146" s="219" t="s">
        <v>420</v>
      </c>
      <c r="B1146" s="280" t="s">
        <v>139</v>
      </c>
      <c r="C1146" s="280"/>
      <c r="D1146" s="280"/>
      <c r="E1146" s="280"/>
      <c r="F1146" s="280"/>
      <c r="G1146" s="280"/>
      <c r="H1146" s="280"/>
      <c r="I1146" s="280"/>
      <c r="J1146" s="281"/>
      <c r="K1146" s="38"/>
      <c r="L1146" s="32" t="s">
        <v>138</v>
      </c>
      <c r="M1146" s="67" t="s">
        <v>69</v>
      </c>
    </row>
    <row r="1147" spans="1:13" x14ac:dyDescent="0.3">
      <c r="A1147" s="222">
        <f>G1131</f>
        <v>306</v>
      </c>
      <c r="B1147" s="276"/>
      <c r="C1147" s="276"/>
      <c r="D1147" s="276"/>
      <c r="E1147" s="276"/>
      <c r="F1147" s="276"/>
      <c r="G1147" s="276"/>
      <c r="H1147" s="276"/>
      <c r="I1147" s="276"/>
      <c r="J1147" s="277"/>
      <c r="K1147" s="55"/>
      <c r="L1147" s="44"/>
      <c r="M1147" s="88"/>
    </row>
    <row r="1148" spans="1:13" x14ac:dyDescent="0.3">
      <c r="A1148" s="222">
        <f t="shared" ref="A1148:A1159" si="153">G1132</f>
        <v>307</v>
      </c>
      <c r="B1148" s="276"/>
      <c r="C1148" s="276"/>
      <c r="D1148" s="276"/>
      <c r="E1148" s="276"/>
      <c r="F1148" s="276"/>
      <c r="G1148" s="276"/>
      <c r="H1148" s="276"/>
      <c r="I1148" s="276"/>
      <c r="J1148" s="277"/>
      <c r="K1148" s="55"/>
      <c r="L1148" s="44"/>
      <c r="M1148" s="88"/>
    </row>
    <row r="1149" spans="1:13" x14ac:dyDescent="0.3">
      <c r="A1149" s="222">
        <f t="shared" si="153"/>
        <v>308</v>
      </c>
      <c r="B1149" s="276"/>
      <c r="C1149" s="276"/>
      <c r="D1149" s="276"/>
      <c r="E1149" s="276"/>
      <c r="F1149" s="276"/>
      <c r="G1149" s="276"/>
      <c r="H1149" s="276"/>
      <c r="I1149" s="276"/>
      <c r="J1149" s="277"/>
      <c r="K1149" s="55"/>
      <c r="L1149" s="44"/>
      <c r="M1149" s="88"/>
    </row>
    <row r="1150" spans="1:13" x14ac:dyDescent="0.3">
      <c r="A1150" s="222">
        <f t="shared" si="153"/>
        <v>309</v>
      </c>
      <c r="B1150" s="276"/>
      <c r="C1150" s="276"/>
      <c r="D1150" s="276"/>
      <c r="E1150" s="276"/>
      <c r="F1150" s="276"/>
      <c r="G1150" s="276"/>
      <c r="H1150" s="276"/>
      <c r="I1150" s="276"/>
      <c r="J1150" s="277"/>
      <c r="K1150" s="55"/>
      <c r="L1150" s="44"/>
      <c r="M1150" s="88"/>
    </row>
    <row r="1151" spans="1:13" x14ac:dyDescent="0.3">
      <c r="A1151" s="222">
        <f t="shared" si="153"/>
        <v>310</v>
      </c>
      <c r="B1151" s="276"/>
      <c r="C1151" s="276"/>
      <c r="D1151" s="276"/>
      <c r="E1151" s="276"/>
      <c r="F1151" s="276"/>
      <c r="G1151" s="276"/>
      <c r="H1151" s="276"/>
      <c r="I1151" s="276"/>
      <c r="J1151" s="277"/>
      <c r="K1151" s="55"/>
      <c r="L1151" s="44"/>
      <c r="M1151" s="88"/>
    </row>
    <row r="1152" spans="1:13" x14ac:dyDescent="0.3">
      <c r="A1152" s="222">
        <f t="shared" si="153"/>
        <v>311</v>
      </c>
      <c r="B1152" s="276"/>
      <c r="C1152" s="276"/>
      <c r="D1152" s="276"/>
      <c r="E1152" s="276"/>
      <c r="F1152" s="276"/>
      <c r="G1152" s="276"/>
      <c r="H1152" s="276"/>
      <c r="I1152" s="276"/>
      <c r="J1152" s="277"/>
      <c r="K1152" s="55"/>
      <c r="L1152" s="44"/>
      <c r="M1152" s="88"/>
    </row>
    <row r="1153" spans="1:13" x14ac:dyDescent="0.3">
      <c r="A1153" s="222">
        <f t="shared" si="153"/>
        <v>312</v>
      </c>
      <c r="B1153" s="276"/>
      <c r="C1153" s="276"/>
      <c r="D1153" s="276"/>
      <c r="E1153" s="276"/>
      <c r="F1153" s="276"/>
      <c r="G1153" s="276"/>
      <c r="H1153" s="276"/>
      <c r="I1153" s="276"/>
      <c r="J1153" s="277"/>
      <c r="K1153" s="55"/>
      <c r="L1153" s="44"/>
      <c r="M1153" s="88"/>
    </row>
    <row r="1154" spans="1:13" x14ac:dyDescent="0.3">
      <c r="A1154" s="222">
        <f t="shared" si="153"/>
        <v>313</v>
      </c>
      <c r="B1154" s="276"/>
      <c r="C1154" s="276"/>
      <c r="D1154" s="276"/>
      <c r="E1154" s="276"/>
      <c r="F1154" s="276"/>
      <c r="G1154" s="276"/>
      <c r="H1154" s="276"/>
      <c r="I1154" s="276"/>
      <c r="J1154" s="277"/>
      <c r="K1154" s="55"/>
      <c r="L1154" s="44"/>
      <c r="M1154" s="88"/>
    </row>
    <row r="1155" spans="1:13" x14ac:dyDescent="0.3">
      <c r="A1155" s="222">
        <f t="shared" si="153"/>
        <v>314</v>
      </c>
      <c r="B1155" s="276"/>
      <c r="C1155" s="276"/>
      <c r="D1155" s="276"/>
      <c r="E1155" s="276"/>
      <c r="F1155" s="276"/>
      <c r="G1155" s="276"/>
      <c r="H1155" s="276"/>
      <c r="I1155" s="276"/>
      <c r="J1155" s="277"/>
      <c r="K1155" s="55"/>
      <c r="L1155" s="44"/>
      <c r="M1155" s="88"/>
    </row>
    <row r="1156" spans="1:13" x14ac:dyDescent="0.3">
      <c r="A1156" s="222">
        <f t="shared" si="153"/>
        <v>315</v>
      </c>
      <c r="B1156" s="276"/>
      <c r="C1156" s="276"/>
      <c r="D1156" s="276"/>
      <c r="E1156" s="276"/>
      <c r="F1156" s="276"/>
      <c r="G1156" s="276"/>
      <c r="H1156" s="276"/>
      <c r="I1156" s="276"/>
      <c r="J1156" s="277"/>
      <c r="K1156" s="55"/>
      <c r="L1156" s="44"/>
      <c r="M1156" s="88"/>
    </row>
    <row r="1157" spans="1:13" x14ac:dyDescent="0.3">
      <c r="A1157" s="222">
        <f t="shared" si="153"/>
        <v>316</v>
      </c>
      <c r="B1157" s="276"/>
      <c r="C1157" s="276"/>
      <c r="D1157" s="276"/>
      <c r="E1157" s="276"/>
      <c r="F1157" s="276"/>
      <c r="G1157" s="276"/>
      <c r="H1157" s="276"/>
      <c r="I1157" s="276"/>
      <c r="J1157" s="277"/>
      <c r="K1157" s="55"/>
      <c r="L1157" s="44"/>
      <c r="M1157" s="88"/>
    </row>
    <row r="1158" spans="1:13" x14ac:dyDescent="0.3">
      <c r="A1158" s="222">
        <f t="shared" si="153"/>
        <v>317</v>
      </c>
      <c r="B1158" s="276"/>
      <c r="C1158" s="276"/>
      <c r="D1158" s="276"/>
      <c r="E1158" s="276"/>
      <c r="F1158" s="276"/>
      <c r="G1158" s="276"/>
      <c r="H1158" s="276"/>
      <c r="I1158" s="276"/>
      <c r="J1158" s="277"/>
      <c r="K1158" s="55"/>
      <c r="L1158" s="44"/>
      <c r="M1158" s="88"/>
    </row>
    <row r="1159" spans="1:13" ht="15" thickBot="1" x14ac:dyDescent="0.35">
      <c r="A1159" s="223">
        <f t="shared" si="153"/>
        <v>318</v>
      </c>
      <c r="B1159" s="282"/>
      <c r="C1159" s="282"/>
      <c r="D1159" s="282"/>
      <c r="E1159" s="282"/>
      <c r="F1159" s="282"/>
      <c r="G1159" s="282"/>
      <c r="H1159" s="282"/>
      <c r="I1159" s="282"/>
      <c r="J1159" s="283"/>
      <c r="K1159" s="55"/>
      <c r="L1159" s="45"/>
      <c r="M1159" s="89"/>
    </row>
    <row r="1160" spans="1:13" ht="4.95" customHeight="1" thickBot="1" x14ac:dyDescent="0.45">
      <c r="A1160" s="36"/>
      <c r="B1160" s="163"/>
      <c r="C1160" s="36"/>
      <c r="D1160" s="218"/>
      <c r="E1160" s="218"/>
      <c r="F1160" s="4"/>
      <c r="G1160" s="172"/>
      <c r="H1160" s="172"/>
      <c r="I1160" s="176"/>
      <c r="J1160" s="177"/>
      <c r="K1160" s="4"/>
      <c r="L1160" s="176"/>
      <c r="M1160" s="177"/>
    </row>
    <row r="1161" spans="1:13" ht="37.799999999999997" x14ac:dyDescent="0.4">
      <c r="A1161" s="287">
        <v>11.2</v>
      </c>
      <c r="B1161" s="290" t="s">
        <v>625</v>
      </c>
      <c r="C1161" s="225" t="s">
        <v>48</v>
      </c>
      <c r="D1161" s="220" t="s">
        <v>337</v>
      </c>
      <c r="E1161" s="301">
        <f>I1169</f>
        <v>26</v>
      </c>
      <c r="F1161" s="6">
        <v>2</v>
      </c>
      <c r="G1161" s="221">
        <v>319</v>
      </c>
      <c r="H1161" s="54" t="s">
        <v>338</v>
      </c>
      <c r="I1161" s="18">
        <v>3</v>
      </c>
      <c r="J1161" s="19">
        <f>I1161*15%/398</f>
        <v>1.1306532663316582E-3</v>
      </c>
      <c r="K1161" s="228" t="str">
        <f t="shared" ref="K1161:K1169" si="154">IF(AND(L1161&gt;=0,L1161&lt;=I1161),"",IF(AND(L1161&gt;I1161),"*"))</f>
        <v/>
      </c>
      <c r="L1161" s="20">
        <v>3</v>
      </c>
      <c r="M1161" s="19">
        <f>L1161*15%/398</f>
        <v>1.1306532663316582E-3</v>
      </c>
    </row>
    <row r="1162" spans="1:13" ht="25.2" x14ac:dyDescent="0.4">
      <c r="A1162" s="288"/>
      <c r="B1162" s="291"/>
      <c r="C1162" s="294" t="s">
        <v>131</v>
      </c>
      <c r="D1162" s="284" t="s">
        <v>959</v>
      </c>
      <c r="E1162" s="302"/>
      <c r="F1162" s="6">
        <v>2</v>
      </c>
      <c r="G1162" s="222">
        <v>320</v>
      </c>
      <c r="H1162" s="52" t="s">
        <v>641</v>
      </c>
      <c r="I1162" s="13">
        <v>4</v>
      </c>
      <c r="J1162" s="21">
        <f>I1162*15%/398</f>
        <v>1.507537688442211E-3</v>
      </c>
      <c r="K1162" s="228" t="str">
        <f t="shared" si="154"/>
        <v/>
      </c>
      <c r="L1162" s="14">
        <v>4</v>
      </c>
      <c r="M1162" s="21">
        <f>L1162*15%/398</f>
        <v>1.507537688442211E-3</v>
      </c>
    </row>
    <row r="1163" spans="1:13" ht="30.6" customHeight="1" x14ac:dyDescent="0.4">
      <c r="A1163" s="288"/>
      <c r="B1163" s="291"/>
      <c r="C1163" s="294"/>
      <c r="D1163" s="284"/>
      <c r="E1163" s="302"/>
      <c r="F1163" s="6">
        <v>1</v>
      </c>
      <c r="G1163" s="222">
        <v>321</v>
      </c>
      <c r="H1163" s="52" t="s">
        <v>944</v>
      </c>
      <c r="I1163" s="13">
        <v>3</v>
      </c>
      <c r="J1163" s="21">
        <f t="shared" ref="J1163:J1168" si="155">I1163*15%/398</f>
        <v>1.1306532663316582E-3</v>
      </c>
      <c r="K1163" s="228" t="str">
        <f t="shared" si="154"/>
        <v/>
      </c>
      <c r="L1163" s="14">
        <v>3</v>
      </c>
      <c r="M1163" s="21">
        <f t="shared" ref="M1163:M1168" si="156">L1163*15%/398</f>
        <v>1.1306532663316582E-3</v>
      </c>
    </row>
    <row r="1164" spans="1:13" ht="25.2" x14ac:dyDescent="0.4">
      <c r="A1164" s="288"/>
      <c r="B1164" s="291"/>
      <c r="C1164" s="294"/>
      <c r="D1164" s="284"/>
      <c r="E1164" s="302"/>
      <c r="F1164" s="6">
        <v>3</v>
      </c>
      <c r="G1164" s="222">
        <v>322</v>
      </c>
      <c r="H1164" s="52" t="s">
        <v>191</v>
      </c>
      <c r="I1164" s="13">
        <v>3</v>
      </c>
      <c r="J1164" s="21">
        <f t="shared" si="155"/>
        <v>1.1306532663316582E-3</v>
      </c>
      <c r="K1164" s="228" t="str">
        <f t="shared" si="154"/>
        <v/>
      </c>
      <c r="L1164" s="14">
        <v>3</v>
      </c>
      <c r="M1164" s="21">
        <f t="shared" si="156"/>
        <v>1.1306532663316582E-3</v>
      </c>
    </row>
    <row r="1165" spans="1:13" ht="37.799999999999997" x14ac:dyDescent="0.4">
      <c r="A1165" s="288"/>
      <c r="B1165" s="291"/>
      <c r="C1165" s="217" t="s">
        <v>132</v>
      </c>
      <c r="D1165" s="214" t="s">
        <v>192</v>
      </c>
      <c r="E1165" s="302"/>
      <c r="F1165" s="6">
        <v>2</v>
      </c>
      <c r="G1165" s="222">
        <v>323</v>
      </c>
      <c r="H1165" s="52" t="s">
        <v>995</v>
      </c>
      <c r="I1165" s="13">
        <v>6</v>
      </c>
      <c r="J1165" s="21">
        <f t="shared" si="155"/>
        <v>2.2613065326633165E-3</v>
      </c>
      <c r="K1165" s="228" t="str">
        <f t="shared" si="154"/>
        <v/>
      </c>
      <c r="L1165" s="14">
        <v>6</v>
      </c>
      <c r="M1165" s="21">
        <f t="shared" si="156"/>
        <v>2.2613065326633165E-3</v>
      </c>
    </row>
    <row r="1166" spans="1:13" ht="15.6" x14ac:dyDescent="0.4">
      <c r="A1166" s="288"/>
      <c r="B1166" s="291"/>
      <c r="C1166" s="294" t="s">
        <v>133</v>
      </c>
      <c r="D1166" s="284" t="s">
        <v>193</v>
      </c>
      <c r="E1166" s="302"/>
      <c r="F1166" s="6">
        <v>1</v>
      </c>
      <c r="G1166" s="222">
        <v>324</v>
      </c>
      <c r="H1166" s="52" t="s">
        <v>339</v>
      </c>
      <c r="I1166" s="13">
        <v>2</v>
      </c>
      <c r="J1166" s="21">
        <f t="shared" si="155"/>
        <v>7.537688442211055E-4</v>
      </c>
      <c r="K1166" s="228" t="str">
        <f t="shared" si="154"/>
        <v/>
      </c>
      <c r="L1166" s="14">
        <v>2</v>
      </c>
      <c r="M1166" s="21">
        <f t="shared" si="156"/>
        <v>7.537688442211055E-4</v>
      </c>
    </row>
    <row r="1167" spans="1:13" ht="25.2" x14ac:dyDescent="0.4">
      <c r="A1167" s="288"/>
      <c r="B1167" s="291"/>
      <c r="C1167" s="294"/>
      <c r="D1167" s="284"/>
      <c r="E1167" s="302"/>
      <c r="F1167" s="6">
        <v>1</v>
      </c>
      <c r="G1167" s="222">
        <v>325</v>
      </c>
      <c r="H1167" s="52" t="s">
        <v>165</v>
      </c>
      <c r="I1167" s="13">
        <v>2</v>
      </c>
      <c r="J1167" s="21">
        <f t="shared" si="155"/>
        <v>7.537688442211055E-4</v>
      </c>
      <c r="K1167" s="228" t="str">
        <f t="shared" si="154"/>
        <v/>
      </c>
      <c r="L1167" s="14">
        <v>2</v>
      </c>
      <c r="M1167" s="21">
        <f t="shared" si="156"/>
        <v>7.537688442211055E-4</v>
      </c>
    </row>
    <row r="1168" spans="1:13" ht="25.2" x14ac:dyDescent="0.4">
      <c r="A1168" s="288"/>
      <c r="B1168" s="291"/>
      <c r="C1168" s="294"/>
      <c r="D1168" s="284"/>
      <c r="E1168" s="302"/>
      <c r="F1168" s="6">
        <v>1</v>
      </c>
      <c r="G1168" s="222">
        <v>326</v>
      </c>
      <c r="H1168" s="52" t="s">
        <v>233</v>
      </c>
      <c r="I1168" s="13">
        <v>3</v>
      </c>
      <c r="J1168" s="21">
        <f t="shared" si="155"/>
        <v>1.1306532663316582E-3</v>
      </c>
      <c r="K1168" s="228" t="str">
        <f t="shared" si="154"/>
        <v/>
      </c>
      <c r="L1168" s="14">
        <v>3</v>
      </c>
      <c r="M1168" s="21">
        <f t="shared" si="156"/>
        <v>1.1306532663316582E-3</v>
      </c>
    </row>
    <row r="1169" spans="1:13" ht="16.2" thickBot="1" x14ac:dyDescent="0.45">
      <c r="A1169" s="289"/>
      <c r="B1169" s="292"/>
      <c r="C1169" s="295"/>
      <c r="D1169" s="297"/>
      <c r="E1169" s="303"/>
      <c r="F1169" s="6"/>
      <c r="G1169" s="278" t="s">
        <v>140</v>
      </c>
      <c r="H1169" s="279"/>
      <c r="I1169" s="15">
        <f>SUM(I1161:I1168)</f>
        <v>26</v>
      </c>
      <c r="J1169" s="16">
        <f>SUM(J1161:J1168)</f>
        <v>9.7989949748743723E-3</v>
      </c>
      <c r="K1169" s="228" t="str">
        <f t="shared" si="154"/>
        <v/>
      </c>
      <c r="L1169" s="17">
        <f>SUM(L1161:L1168)</f>
        <v>26</v>
      </c>
      <c r="M1169" s="16">
        <f>SUM(M1161:M1168)</f>
        <v>9.7989949748743723E-3</v>
      </c>
    </row>
    <row r="1170" spans="1:13" ht="4.95" customHeight="1" thickBot="1" x14ac:dyDescent="0.45">
      <c r="A1170" s="34"/>
      <c r="B1170" s="163"/>
      <c r="C1170" s="34"/>
      <c r="D1170" s="218"/>
      <c r="E1170" s="218"/>
      <c r="F1170" s="5"/>
      <c r="G1170" s="172"/>
      <c r="H1170" s="172"/>
      <c r="I1170" s="165"/>
      <c r="J1170" s="166"/>
      <c r="K1170" s="5"/>
      <c r="L1170" s="169"/>
      <c r="M1170" s="180"/>
    </row>
    <row r="1171" spans="1:13" x14ac:dyDescent="0.3">
      <c r="A1171" s="219" t="s">
        <v>420</v>
      </c>
      <c r="B1171" s="280" t="s">
        <v>139</v>
      </c>
      <c r="C1171" s="280"/>
      <c r="D1171" s="280"/>
      <c r="E1171" s="280"/>
      <c r="F1171" s="280"/>
      <c r="G1171" s="280"/>
      <c r="H1171" s="280"/>
      <c r="I1171" s="280"/>
      <c r="J1171" s="281"/>
      <c r="K1171" s="38"/>
      <c r="L1171" s="32" t="s">
        <v>138</v>
      </c>
      <c r="M1171" s="67" t="s">
        <v>69</v>
      </c>
    </row>
    <row r="1172" spans="1:13" x14ac:dyDescent="0.3">
      <c r="A1172" s="222">
        <f>G1161</f>
        <v>319</v>
      </c>
      <c r="B1172" s="276"/>
      <c r="C1172" s="276"/>
      <c r="D1172" s="276"/>
      <c r="E1172" s="276"/>
      <c r="F1172" s="276"/>
      <c r="G1172" s="276"/>
      <c r="H1172" s="276"/>
      <c r="I1172" s="276"/>
      <c r="J1172" s="277"/>
      <c r="K1172" s="55"/>
      <c r="L1172" s="44"/>
      <c r="M1172" s="88"/>
    </row>
    <row r="1173" spans="1:13" x14ac:dyDescent="0.3">
      <c r="A1173" s="222">
        <f t="shared" ref="A1173:A1179" si="157">G1162</f>
        <v>320</v>
      </c>
      <c r="B1173" s="276"/>
      <c r="C1173" s="276"/>
      <c r="D1173" s="276"/>
      <c r="E1173" s="276"/>
      <c r="F1173" s="276"/>
      <c r="G1173" s="276"/>
      <c r="H1173" s="276"/>
      <c r="I1173" s="276"/>
      <c r="J1173" s="277"/>
      <c r="K1173" s="55"/>
      <c r="L1173" s="44"/>
      <c r="M1173" s="88"/>
    </row>
    <row r="1174" spans="1:13" x14ac:dyDescent="0.3">
      <c r="A1174" s="222">
        <f t="shared" si="157"/>
        <v>321</v>
      </c>
      <c r="B1174" s="276"/>
      <c r="C1174" s="276"/>
      <c r="D1174" s="276"/>
      <c r="E1174" s="276"/>
      <c r="F1174" s="276"/>
      <c r="G1174" s="276"/>
      <c r="H1174" s="276"/>
      <c r="I1174" s="276"/>
      <c r="J1174" s="277"/>
      <c r="K1174" s="55"/>
      <c r="L1174" s="44"/>
      <c r="M1174" s="88"/>
    </row>
    <row r="1175" spans="1:13" x14ac:dyDescent="0.3">
      <c r="A1175" s="222">
        <f t="shared" si="157"/>
        <v>322</v>
      </c>
      <c r="B1175" s="276"/>
      <c r="C1175" s="276"/>
      <c r="D1175" s="276"/>
      <c r="E1175" s="276"/>
      <c r="F1175" s="276"/>
      <c r="G1175" s="276"/>
      <c r="H1175" s="276"/>
      <c r="I1175" s="276"/>
      <c r="J1175" s="277"/>
      <c r="K1175" s="55"/>
      <c r="L1175" s="44"/>
      <c r="M1175" s="88"/>
    </row>
    <row r="1176" spans="1:13" x14ac:dyDescent="0.3">
      <c r="A1176" s="222">
        <f t="shared" si="157"/>
        <v>323</v>
      </c>
      <c r="B1176" s="276"/>
      <c r="C1176" s="276"/>
      <c r="D1176" s="276"/>
      <c r="E1176" s="276"/>
      <c r="F1176" s="276"/>
      <c r="G1176" s="276"/>
      <c r="H1176" s="276"/>
      <c r="I1176" s="276"/>
      <c r="J1176" s="277"/>
      <c r="K1176" s="55"/>
      <c r="L1176" s="44"/>
      <c r="M1176" s="88"/>
    </row>
    <row r="1177" spans="1:13" x14ac:dyDescent="0.3">
      <c r="A1177" s="222">
        <f t="shared" si="157"/>
        <v>324</v>
      </c>
      <c r="B1177" s="276"/>
      <c r="C1177" s="276"/>
      <c r="D1177" s="276"/>
      <c r="E1177" s="276"/>
      <c r="F1177" s="276"/>
      <c r="G1177" s="276"/>
      <c r="H1177" s="276"/>
      <c r="I1177" s="276"/>
      <c r="J1177" s="277"/>
      <c r="K1177" s="55"/>
      <c r="L1177" s="44"/>
      <c r="M1177" s="88"/>
    </row>
    <row r="1178" spans="1:13" x14ac:dyDescent="0.3">
      <c r="A1178" s="222">
        <f t="shared" si="157"/>
        <v>325</v>
      </c>
      <c r="B1178" s="276"/>
      <c r="C1178" s="276"/>
      <c r="D1178" s="276"/>
      <c r="E1178" s="276"/>
      <c r="F1178" s="276"/>
      <c r="G1178" s="276"/>
      <c r="H1178" s="276"/>
      <c r="I1178" s="276"/>
      <c r="J1178" s="277"/>
      <c r="K1178" s="55"/>
      <c r="L1178" s="44"/>
      <c r="M1178" s="88"/>
    </row>
    <row r="1179" spans="1:13" ht="15" thickBot="1" x14ac:dyDescent="0.35">
      <c r="A1179" s="223">
        <f t="shared" si="157"/>
        <v>326</v>
      </c>
      <c r="B1179" s="282"/>
      <c r="C1179" s="282"/>
      <c r="D1179" s="282"/>
      <c r="E1179" s="282"/>
      <c r="F1179" s="282"/>
      <c r="G1179" s="282"/>
      <c r="H1179" s="282"/>
      <c r="I1179" s="282"/>
      <c r="J1179" s="283"/>
      <c r="K1179" s="55"/>
      <c r="L1179" s="45"/>
      <c r="M1179" s="89"/>
    </row>
    <row r="1180" spans="1:13" ht="4.95" customHeight="1" thickBot="1" x14ac:dyDescent="0.35">
      <c r="A1180" s="36"/>
      <c r="B1180" s="163"/>
      <c r="C1180" s="163"/>
      <c r="D1180" s="163"/>
      <c r="E1180" s="163"/>
      <c r="F1180" s="163"/>
      <c r="G1180" s="163"/>
      <c r="H1180" s="163"/>
      <c r="I1180" s="55"/>
      <c r="J1180" s="55"/>
      <c r="K1180" s="55"/>
      <c r="L1180" s="55"/>
      <c r="M1180" s="55"/>
    </row>
    <row r="1181" spans="1:13" ht="15.6" x14ac:dyDescent="0.4">
      <c r="A1181" s="287">
        <v>11.3</v>
      </c>
      <c r="B1181" s="290" t="s">
        <v>626</v>
      </c>
      <c r="C1181" s="293" t="s">
        <v>49</v>
      </c>
      <c r="D1181" s="296" t="s">
        <v>340</v>
      </c>
      <c r="E1181" s="298">
        <f>I1192</f>
        <v>29</v>
      </c>
      <c r="F1181" s="71">
        <v>1</v>
      </c>
      <c r="G1181" s="221">
        <v>327</v>
      </c>
      <c r="H1181" s="54" t="s">
        <v>712</v>
      </c>
      <c r="I1181" s="18">
        <v>2</v>
      </c>
      <c r="J1181" s="19">
        <f>I1181*15%/398</f>
        <v>7.537688442211055E-4</v>
      </c>
      <c r="K1181" s="228" t="str">
        <f t="shared" ref="K1181:K1192" si="158">IF(AND(L1181&gt;=0,L1181&lt;=I1181),"",IF(AND(L1181&gt;I1181),"*"))</f>
        <v/>
      </c>
      <c r="L1181" s="20">
        <v>2</v>
      </c>
      <c r="M1181" s="19">
        <f>L1181*15%/398</f>
        <v>7.537688442211055E-4</v>
      </c>
    </row>
    <row r="1182" spans="1:13" ht="25.2" x14ac:dyDescent="0.4">
      <c r="A1182" s="288"/>
      <c r="B1182" s="291"/>
      <c r="C1182" s="294"/>
      <c r="D1182" s="284"/>
      <c r="E1182" s="299"/>
      <c r="F1182" s="71">
        <v>1</v>
      </c>
      <c r="G1182" s="222">
        <v>328</v>
      </c>
      <c r="H1182" s="52" t="s">
        <v>713</v>
      </c>
      <c r="I1182" s="13">
        <v>3</v>
      </c>
      <c r="J1182" s="21">
        <f>I1182*15%/398</f>
        <v>1.1306532663316582E-3</v>
      </c>
      <c r="K1182" s="228" t="str">
        <f t="shared" si="158"/>
        <v/>
      </c>
      <c r="L1182" s="14">
        <v>3</v>
      </c>
      <c r="M1182" s="21">
        <f>L1182*15%/398</f>
        <v>1.1306532663316582E-3</v>
      </c>
    </row>
    <row r="1183" spans="1:13" ht="25.2" x14ac:dyDescent="0.4">
      <c r="A1183" s="288"/>
      <c r="B1183" s="291"/>
      <c r="C1183" s="294"/>
      <c r="D1183" s="284"/>
      <c r="E1183" s="299"/>
      <c r="F1183" s="71">
        <v>2</v>
      </c>
      <c r="G1183" s="222">
        <v>329</v>
      </c>
      <c r="H1183" s="52" t="s">
        <v>714</v>
      </c>
      <c r="I1183" s="13">
        <v>2</v>
      </c>
      <c r="J1183" s="21">
        <f t="shared" ref="J1183:J1191" si="159">I1183*15%/398</f>
        <v>7.537688442211055E-4</v>
      </c>
      <c r="K1183" s="228" t="str">
        <f t="shared" si="158"/>
        <v/>
      </c>
      <c r="L1183" s="14">
        <v>2</v>
      </c>
      <c r="M1183" s="21">
        <f t="shared" ref="M1183:M1191" si="160">L1183*15%/398</f>
        <v>7.537688442211055E-4</v>
      </c>
    </row>
    <row r="1184" spans="1:13" ht="15.6" x14ac:dyDescent="0.4">
      <c r="A1184" s="288"/>
      <c r="B1184" s="291"/>
      <c r="C1184" s="294"/>
      <c r="D1184" s="284"/>
      <c r="E1184" s="299"/>
      <c r="F1184" s="71">
        <v>1</v>
      </c>
      <c r="G1184" s="222">
        <v>330</v>
      </c>
      <c r="H1184" s="52" t="s">
        <v>715</v>
      </c>
      <c r="I1184" s="13">
        <v>2</v>
      </c>
      <c r="J1184" s="21">
        <f t="shared" si="159"/>
        <v>7.537688442211055E-4</v>
      </c>
      <c r="K1184" s="228" t="str">
        <f t="shared" si="158"/>
        <v/>
      </c>
      <c r="L1184" s="14">
        <v>2</v>
      </c>
      <c r="M1184" s="21">
        <f t="shared" si="160"/>
        <v>7.537688442211055E-4</v>
      </c>
    </row>
    <row r="1185" spans="1:13" ht="25.2" x14ac:dyDescent="0.4">
      <c r="A1185" s="288"/>
      <c r="B1185" s="291"/>
      <c r="C1185" s="294"/>
      <c r="D1185" s="284"/>
      <c r="E1185" s="299"/>
      <c r="F1185" s="71">
        <v>1</v>
      </c>
      <c r="G1185" s="222">
        <v>331</v>
      </c>
      <c r="H1185" s="52" t="s">
        <v>716</v>
      </c>
      <c r="I1185" s="13">
        <v>2</v>
      </c>
      <c r="J1185" s="21">
        <f t="shared" si="159"/>
        <v>7.537688442211055E-4</v>
      </c>
      <c r="K1185" s="228" t="str">
        <f t="shared" si="158"/>
        <v/>
      </c>
      <c r="L1185" s="14">
        <v>2</v>
      </c>
      <c r="M1185" s="21">
        <f t="shared" si="160"/>
        <v>7.537688442211055E-4</v>
      </c>
    </row>
    <row r="1186" spans="1:13" ht="15.6" x14ac:dyDescent="0.4">
      <c r="A1186" s="288"/>
      <c r="B1186" s="291"/>
      <c r="C1186" s="294"/>
      <c r="D1186" s="284"/>
      <c r="E1186" s="299"/>
      <c r="F1186" s="71">
        <v>2</v>
      </c>
      <c r="G1186" s="222">
        <v>332</v>
      </c>
      <c r="H1186" s="52" t="s">
        <v>717</v>
      </c>
      <c r="I1186" s="13">
        <v>2</v>
      </c>
      <c r="J1186" s="21">
        <f t="shared" si="159"/>
        <v>7.537688442211055E-4</v>
      </c>
      <c r="K1186" s="228" t="str">
        <f t="shared" si="158"/>
        <v/>
      </c>
      <c r="L1186" s="14">
        <v>2</v>
      </c>
      <c r="M1186" s="21">
        <f t="shared" si="160"/>
        <v>7.537688442211055E-4</v>
      </c>
    </row>
    <row r="1187" spans="1:13" ht="15.6" x14ac:dyDescent="0.4">
      <c r="A1187" s="288"/>
      <c r="B1187" s="291"/>
      <c r="C1187" s="294"/>
      <c r="D1187" s="284"/>
      <c r="E1187" s="299"/>
      <c r="F1187" s="71">
        <v>2</v>
      </c>
      <c r="G1187" s="222">
        <v>333</v>
      </c>
      <c r="H1187" s="52" t="s">
        <v>718</v>
      </c>
      <c r="I1187" s="13">
        <v>2</v>
      </c>
      <c r="J1187" s="21">
        <f t="shared" si="159"/>
        <v>7.537688442211055E-4</v>
      </c>
      <c r="K1187" s="228" t="str">
        <f t="shared" si="158"/>
        <v/>
      </c>
      <c r="L1187" s="14">
        <v>2</v>
      </c>
      <c r="M1187" s="21">
        <f t="shared" si="160"/>
        <v>7.537688442211055E-4</v>
      </c>
    </row>
    <row r="1188" spans="1:13" ht="15.6" x14ac:dyDescent="0.4">
      <c r="A1188" s="288"/>
      <c r="B1188" s="291"/>
      <c r="C1188" s="294"/>
      <c r="D1188" s="284"/>
      <c r="E1188" s="299"/>
      <c r="F1188" s="6">
        <v>1</v>
      </c>
      <c r="G1188" s="222">
        <v>334</v>
      </c>
      <c r="H1188" s="52" t="s">
        <v>341</v>
      </c>
      <c r="I1188" s="13">
        <v>4</v>
      </c>
      <c r="J1188" s="21">
        <f t="shared" si="159"/>
        <v>1.507537688442211E-3</v>
      </c>
      <c r="K1188" s="228" t="str">
        <f t="shared" si="158"/>
        <v/>
      </c>
      <c r="L1188" s="14">
        <v>4</v>
      </c>
      <c r="M1188" s="21">
        <f t="shared" si="160"/>
        <v>1.507537688442211E-3</v>
      </c>
    </row>
    <row r="1189" spans="1:13" ht="15.6" x14ac:dyDescent="0.4">
      <c r="A1189" s="288"/>
      <c r="B1189" s="291"/>
      <c r="C1189" s="294"/>
      <c r="D1189" s="284"/>
      <c r="E1189" s="299"/>
      <c r="F1189" s="6"/>
      <c r="G1189" s="222">
        <v>335</v>
      </c>
      <c r="H1189" s="52" t="s">
        <v>945</v>
      </c>
      <c r="I1189" s="13">
        <v>3</v>
      </c>
      <c r="J1189" s="21">
        <f t="shared" si="159"/>
        <v>1.1306532663316582E-3</v>
      </c>
      <c r="K1189" s="228" t="str">
        <f t="shared" si="158"/>
        <v/>
      </c>
      <c r="L1189" s="14">
        <v>3</v>
      </c>
      <c r="M1189" s="21">
        <f t="shared" si="160"/>
        <v>1.1306532663316582E-3</v>
      </c>
    </row>
    <row r="1190" spans="1:13" ht="15.6" x14ac:dyDescent="0.4">
      <c r="A1190" s="288"/>
      <c r="B1190" s="291"/>
      <c r="C1190" s="294"/>
      <c r="D1190" s="284"/>
      <c r="E1190" s="299"/>
      <c r="F1190" s="6">
        <v>1</v>
      </c>
      <c r="G1190" s="222">
        <v>336</v>
      </c>
      <c r="H1190" s="85" t="s">
        <v>946</v>
      </c>
      <c r="I1190" s="13">
        <v>4</v>
      </c>
      <c r="J1190" s="21">
        <f t="shared" si="159"/>
        <v>1.507537688442211E-3</v>
      </c>
      <c r="K1190" s="228" t="str">
        <f t="shared" si="158"/>
        <v/>
      </c>
      <c r="L1190" s="14">
        <v>4</v>
      </c>
      <c r="M1190" s="21">
        <f t="shared" si="160"/>
        <v>1.507537688442211E-3</v>
      </c>
    </row>
    <row r="1191" spans="1:13" ht="15.6" x14ac:dyDescent="0.4">
      <c r="A1191" s="288"/>
      <c r="B1191" s="291"/>
      <c r="C1191" s="294"/>
      <c r="D1191" s="284"/>
      <c r="E1191" s="299"/>
      <c r="F1191" s="6">
        <v>1</v>
      </c>
      <c r="G1191" s="222">
        <v>337</v>
      </c>
      <c r="H1191" s="52" t="s">
        <v>342</v>
      </c>
      <c r="I1191" s="13">
        <v>3</v>
      </c>
      <c r="J1191" s="21">
        <f t="shared" si="159"/>
        <v>1.1306532663316582E-3</v>
      </c>
      <c r="K1191" s="228" t="str">
        <f t="shared" si="158"/>
        <v/>
      </c>
      <c r="L1191" s="14">
        <v>3</v>
      </c>
      <c r="M1191" s="21">
        <f t="shared" si="160"/>
        <v>1.1306532663316582E-3</v>
      </c>
    </row>
    <row r="1192" spans="1:13" ht="16.2" thickBot="1" x14ac:dyDescent="0.45">
      <c r="A1192" s="289"/>
      <c r="B1192" s="292"/>
      <c r="C1192" s="295"/>
      <c r="D1192" s="297"/>
      <c r="E1192" s="300"/>
      <c r="F1192" s="6"/>
      <c r="G1192" s="278" t="s">
        <v>140</v>
      </c>
      <c r="H1192" s="279"/>
      <c r="I1192" s="15">
        <f>SUM(I1181:I1191)</f>
        <v>29</v>
      </c>
      <c r="J1192" s="16">
        <f>SUM(J1181:J1191)</f>
        <v>1.0929648241206031E-2</v>
      </c>
      <c r="K1192" s="228" t="str">
        <f t="shared" si="158"/>
        <v/>
      </c>
      <c r="L1192" s="17">
        <f>SUM(L1181:L1191)</f>
        <v>29</v>
      </c>
      <c r="M1192" s="16">
        <f>SUM(M1181:M1191)</f>
        <v>1.0929648241206031E-2</v>
      </c>
    </row>
    <row r="1193" spans="1:13" ht="4.95" customHeight="1" thickBot="1" x14ac:dyDescent="0.45">
      <c r="A1193" s="5"/>
      <c r="B1193" s="5"/>
      <c r="C1193" s="5"/>
      <c r="D1193" s="5"/>
      <c r="E1193" s="5"/>
      <c r="F1193" s="5"/>
      <c r="G1193" s="5"/>
      <c r="H1193" s="5"/>
      <c r="I1193" s="5"/>
      <c r="J1193" s="5"/>
      <c r="K1193" s="5"/>
      <c r="L1193" s="5"/>
      <c r="M1193" s="5"/>
    </row>
    <row r="1194" spans="1:13" x14ac:dyDescent="0.3">
      <c r="A1194" s="219" t="s">
        <v>420</v>
      </c>
      <c r="B1194" s="280" t="s">
        <v>139</v>
      </c>
      <c r="C1194" s="280"/>
      <c r="D1194" s="280"/>
      <c r="E1194" s="280"/>
      <c r="F1194" s="280"/>
      <c r="G1194" s="280"/>
      <c r="H1194" s="280"/>
      <c r="I1194" s="280"/>
      <c r="J1194" s="281"/>
      <c r="K1194" s="38"/>
      <c r="L1194" s="32" t="s">
        <v>138</v>
      </c>
      <c r="M1194" s="67" t="s">
        <v>69</v>
      </c>
    </row>
    <row r="1195" spans="1:13" x14ac:dyDescent="0.3">
      <c r="A1195" s="222">
        <f>G1181</f>
        <v>327</v>
      </c>
      <c r="B1195" s="276"/>
      <c r="C1195" s="276"/>
      <c r="D1195" s="276"/>
      <c r="E1195" s="276"/>
      <c r="F1195" s="276"/>
      <c r="G1195" s="276"/>
      <c r="H1195" s="276"/>
      <c r="I1195" s="276"/>
      <c r="J1195" s="277"/>
      <c r="K1195" s="55"/>
      <c r="L1195" s="44"/>
      <c r="M1195" s="88"/>
    </row>
    <row r="1196" spans="1:13" x14ac:dyDescent="0.3">
      <c r="A1196" s="222">
        <f t="shared" ref="A1196:A1205" si="161">G1182</f>
        <v>328</v>
      </c>
      <c r="B1196" s="276"/>
      <c r="C1196" s="276"/>
      <c r="D1196" s="276"/>
      <c r="E1196" s="276"/>
      <c r="F1196" s="276"/>
      <c r="G1196" s="276"/>
      <c r="H1196" s="276"/>
      <c r="I1196" s="276"/>
      <c r="J1196" s="277"/>
      <c r="K1196" s="55"/>
      <c r="L1196" s="44"/>
      <c r="M1196" s="88"/>
    </row>
    <row r="1197" spans="1:13" x14ac:dyDescent="0.3">
      <c r="A1197" s="222">
        <f t="shared" si="161"/>
        <v>329</v>
      </c>
      <c r="B1197" s="276"/>
      <c r="C1197" s="276"/>
      <c r="D1197" s="276"/>
      <c r="E1197" s="276"/>
      <c r="F1197" s="276"/>
      <c r="G1197" s="276"/>
      <c r="H1197" s="276"/>
      <c r="I1197" s="276"/>
      <c r="J1197" s="277"/>
      <c r="K1197" s="55"/>
      <c r="L1197" s="44"/>
      <c r="M1197" s="88"/>
    </row>
    <row r="1198" spans="1:13" x14ac:dyDescent="0.3">
      <c r="A1198" s="222">
        <f t="shared" si="161"/>
        <v>330</v>
      </c>
      <c r="B1198" s="276"/>
      <c r="C1198" s="276"/>
      <c r="D1198" s="276"/>
      <c r="E1198" s="276"/>
      <c r="F1198" s="276"/>
      <c r="G1198" s="276"/>
      <c r="H1198" s="276"/>
      <c r="I1198" s="276"/>
      <c r="J1198" s="277"/>
      <c r="K1198" s="55"/>
      <c r="L1198" s="44"/>
      <c r="M1198" s="88"/>
    </row>
    <row r="1199" spans="1:13" x14ac:dyDescent="0.3">
      <c r="A1199" s="222">
        <f t="shared" si="161"/>
        <v>331</v>
      </c>
      <c r="B1199" s="276"/>
      <c r="C1199" s="276"/>
      <c r="D1199" s="276"/>
      <c r="E1199" s="276"/>
      <c r="F1199" s="276"/>
      <c r="G1199" s="276"/>
      <c r="H1199" s="276"/>
      <c r="I1199" s="276"/>
      <c r="J1199" s="277"/>
      <c r="K1199" s="55"/>
      <c r="L1199" s="44"/>
      <c r="M1199" s="88"/>
    </row>
    <row r="1200" spans="1:13" x14ac:dyDescent="0.3">
      <c r="A1200" s="222">
        <f t="shared" si="161"/>
        <v>332</v>
      </c>
      <c r="B1200" s="276"/>
      <c r="C1200" s="276"/>
      <c r="D1200" s="276"/>
      <c r="E1200" s="276"/>
      <c r="F1200" s="276"/>
      <c r="G1200" s="276"/>
      <c r="H1200" s="276"/>
      <c r="I1200" s="276"/>
      <c r="J1200" s="277"/>
      <c r="K1200" s="55"/>
      <c r="L1200" s="44"/>
      <c r="M1200" s="88"/>
    </row>
    <row r="1201" spans="1:13" x14ac:dyDescent="0.3">
      <c r="A1201" s="222">
        <f t="shared" si="161"/>
        <v>333</v>
      </c>
      <c r="B1201" s="276"/>
      <c r="C1201" s="276"/>
      <c r="D1201" s="276"/>
      <c r="E1201" s="276"/>
      <c r="F1201" s="276"/>
      <c r="G1201" s="276"/>
      <c r="H1201" s="276"/>
      <c r="I1201" s="276"/>
      <c r="J1201" s="277"/>
      <c r="K1201" s="55"/>
      <c r="L1201" s="44"/>
      <c r="M1201" s="88"/>
    </row>
    <row r="1202" spans="1:13" x14ac:dyDescent="0.3">
      <c r="A1202" s="222">
        <f t="shared" si="161"/>
        <v>334</v>
      </c>
      <c r="B1202" s="276"/>
      <c r="C1202" s="276"/>
      <c r="D1202" s="276"/>
      <c r="E1202" s="276"/>
      <c r="F1202" s="276"/>
      <c r="G1202" s="276"/>
      <c r="H1202" s="276"/>
      <c r="I1202" s="276"/>
      <c r="J1202" s="277"/>
      <c r="K1202" s="55"/>
      <c r="L1202" s="44"/>
      <c r="M1202" s="88"/>
    </row>
    <row r="1203" spans="1:13" x14ac:dyDescent="0.3">
      <c r="A1203" s="222">
        <f t="shared" si="161"/>
        <v>335</v>
      </c>
      <c r="B1203" s="276"/>
      <c r="C1203" s="276"/>
      <c r="D1203" s="276"/>
      <c r="E1203" s="276"/>
      <c r="F1203" s="276"/>
      <c r="G1203" s="276"/>
      <c r="H1203" s="276"/>
      <c r="I1203" s="276"/>
      <c r="J1203" s="277"/>
      <c r="K1203" s="55"/>
      <c r="L1203" s="44"/>
      <c r="M1203" s="88"/>
    </row>
    <row r="1204" spans="1:13" x14ac:dyDescent="0.3">
      <c r="A1204" s="222">
        <f t="shared" si="161"/>
        <v>336</v>
      </c>
      <c r="B1204" s="276"/>
      <c r="C1204" s="276"/>
      <c r="D1204" s="276"/>
      <c r="E1204" s="276"/>
      <c r="F1204" s="276"/>
      <c r="G1204" s="276"/>
      <c r="H1204" s="276"/>
      <c r="I1204" s="276"/>
      <c r="J1204" s="277"/>
      <c r="K1204" s="55"/>
      <c r="L1204" s="44"/>
      <c r="M1204" s="88"/>
    </row>
    <row r="1205" spans="1:13" ht="15" thickBot="1" x14ac:dyDescent="0.35">
      <c r="A1205" s="223">
        <f t="shared" si="161"/>
        <v>337</v>
      </c>
      <c r="B1205" s="282"/>
      <c r="C1205" s="282"/>
      <c r="D1205" s="282"/>
      <c r="E1205" s="282"/>
      <c r="F1205" s="282"/>
      <c r="G1205" s="282"/>
      <c r="H1205" s="282"/>
      <c r="I1205" s="282"/>
      <c r="J1205" s="283"/>
      <c r="K1205" s="55"/>
      <c r="L1205" s="45"/>
      <c r="M1205" s="89"/>
    </row>
    <row r="1206" spans="1:13" ht="4.2" customHeight="1" x14ac:dyDescent="0.3">
      <c r="A1206" s="34"/>
      <c r="B1206" s="218"/>
      <c r="C1206" s="218"/>
      <c r="D1206" s="218"/>
      <c r="E1206" s="218"/>
      <c r="F1206" s="218"/>
      <c r="G1206" s="218"/>
      <c r="H1206" s="218"/>
      <c r="I1206" s="218"/>
      <c r="J1206" s="218"/>
      <c r="K1206" s="55"/>
      <c r="L1206" s="36"/>
      <c r="M1206" s="36"/>
    </row>
  </sheetData>
  <sheetProtection password="CA61" sheet="1" formatRows="0" insertRows="0"/>
  <mergeCells count="1580">
    <mergeCell ref="A1:M1"/>
    <mergeCell ref="A2:M2"/>
    <mergeCell ref="A3:M3"/>
    <mergeCell ref="A4:M4"/>
    <mergeCell ref="A5:F5"/>
    <mergeCell ref="I5:J5"/>
    <mergeCell ref="F13:G13"/>
    <mergeCell ref="J13:K13"/>
    <mergeCell ref="F14:G14"/>
    <mergeCell ref="J14:K14"/>
    <mergeCell ref="F15:G15"/>
    <mergeCell ref="J15:K15"/>
    <mergeCell ref="F10:G10"/>
    <mergeCell ref="J10:K10"/>
    <mergeCell ref="F11:G11"/>
    <mergeCell ref="J11:K11"/>
    <mergeCell ref="F12:G12"/>
    <mergeCell ref="J12:K12"/>
    <mergeCell ref="F7:G7"/>
    <mergeCell ref="J7:K7"/>
    <mergeCell ref="F8:G8"/>
    <mergeCell ref="J8:K8"/>
    <mergeCell ref="F9:G9"/>
    <mergeCell ref="J9:K9"/>
    <mergeCell ref="B25:C25"/>
    <mergeCell ref="D25:E25"/>
    <mergeCell ref="I25:L25"/>
    <mergeCell ref="B26:C26"/>
    <mergeCell ref="D26:E26"/>
    <mergeCell ref="I26:L26"/>
    <mergeCell ref="F21:H21"/>
    <mergeCell ref="I21:M21"/>
    <mergeCell ref="F22:H22"/>
    <mergeCell ref="I22:M22"/>
    <mergeCell ref="F23:H23"/>
    <mergeCell ref="I23:M23"/>
    <mergeCell ref="F19:H19"/>
    <mergeCell ref="I19:M19"/>
    <mergeCell ref="F20:H20"/>
    <mergeCell ref="I20:M20"/>
    <mergeCell ref="F16:G16"/>
    <mergeCell ref="J16:K16"/>
    <mergeCell ref="F17:G17"/>
    <mergeCell ref="J17:K17"/>
    <mergeCell ref="F18:G18"/>
    <mergeCell ref="J18:K18"/>
    <mergeCell ref="B37:M37"/>
    <mergeCell ref="B38:M38"/>
    <mergeCell ref="B41:I41"/>
    <mergeCell ref="J41:M41"/>
    <mergeCell ref="B42:I42"/>
    <mergeCell ref="J42:M42"/>
    <mergeCell ref="B31:M31"/>
    <mergeCell ref="B32:M32"/>
    <mergeCell ref="B33:M33"/>
    <mergeCell ref="B34:M34"/>
    <mergeCell ref="B35:M35"/>
    <mergeCell ref="B36:M36"/>
    <mergeCell ref="B27:C27"/>
    <mergeCell ref="D27:E27"/>
    <mergeCell ref="I27:L27"/>
    <mergeCell ref="B28:C28"/>
    <mergeCell ref="D28:E28"/>
    <mergeCell ref="I28:L28"/>
    <mergeCell ref="B49:I49"/>
    <mergeCell ref="J49:M49"/>
    <mergeCell ref="B50:I50"/>
    <mergeCell ref="J50:M50"/>
    <mergeCell ref="B51:I51"/>
    <mergeCell ref="J51:M51"/>
    <mergeCell ref="B46:I46"/>
    <mergeCell ref="J46:M46"/>
    <mergeCell ref="B47:I47"/>
    <mergeCell ref="J47:M47"/>
    <mergeCell ref="B48:I48"/>
    <mergeCell ref="J48:M48"/>
    <mergeCell ref="B43:I43"/>
    <mergeCell ref="J43:M43"/>
    <mergeCell ref="B44:I44"/>
    <mergeCell ref="J44:M44"/>
    <mergeCell ref="B45:I45"/>
    <mergeCell ref="J45:M45"/>
    <mergeCell ref="B68:D68"/>
    <mergeCell ref="E68:G68"/>
    <mergeCell ref="B69:D69"/>
    <mergeCell ref="E69:G69"/>
    <mergeCell ref="I68:M68"/>
    <mergeCell ref="I69:M69"/>
    <mergeCell ref="I70:M70"/>
    <mergeCell ref="I71:M71"/>
    <mergeCell ref="I72:M72"/>
    <mergeCell ref="I73:M73"/>
    <mergeCell ref="B66:D66"/>
    <mergeCell ref="E66:G66"/>
    <mergeCell ref="B67:D67"/>
    <mergeCell ref="E67:G67"/>
    <mergeCell ref="B52:I52"/>
    <mergeCell ref="J52:M52"/>
    <mergeCell ref="B53:I53"/>
    <mergeCell ref="J53:M53"/>
    <mergeCell ref="A64:M64"/>
    <mergeCell ref="B65:D65"/>
    <mergeCell ref="E65:G65"/>
    <mergeCell ref="I65:M65"/>
    <mergeCell ref="I66:M66"/>
    <mergeCell ref="I67:M67"/>
    <mergeCell ref="B76:D76"/>
    <mergeCell ref="E76:G76"/>
    <mergeCell ref="B74:D74"/>
    <mergeCell ref="E74:G74"/>
    <mergeCell ref="B75:D75"/>
    <mergeCell ref="E75:G75"/>
    <mergeCell ref="I74:M74"/>
    <mergeCell ref="I75:M75"/>
    <mergeCell ref="I76:M76"/>
    <mergeCell ref="I79:M79"/>
    <mergeCell ref="I80:M80"/>
    <mergeCell ref="B72:D72"/>
    <mergeCell ref="E72:G72"/>
    <mergeCell ref="B73:D73"/>
    <mergeCell ref="E73:G73"/>
    <mergeCell ref="B70:D70"/>
    <mergeCell ref="E70:G70"/>
    <mergeCell ref="B71:D71"/>
    <mergeCell ref="E71:G71"/>
    <mergeCell ref="B83:D83"/>
    <mergeCell ref="E83:G83"/>
    <mergeCell ref="B84:D84"/>
    <mergeCell ref="E84:G84"/>
    <mergeCell ref="B81:D81"/>
    <mergeCell ref="E81:G81"/>
    <mergeCell ref="B82:D82"/>
    <mergeCell ref="E82:G82"/>
    <mergeCell ref="I81:M81"/>
    <mergeCell ref="I82:M82"/>
    <mergeCell ref="I83:M83"/>
    <mergeCell ref="I84:M84"/>
    <mergeCell ref="I85:M85"/>
    <mergeCell ref="I86:M86"/>
    <mergeCell ref="A78:M78"/>
    <mergeCell ref="B79:D79"/>
    <mergeCell ref="E79:G79"/>
    <mergeCell ref="B80:D80"/>
    <mergeCell ref="E80:G80"/>
    <mergeCell ref="B89:D89"/>
    <mergeCell ref="E89:G89"/>
    <mergeCell ref="B90:D90"/>
    <mergeCell ref="E90:G90"/>
    <mergeCell ref="B87:D87"/>
    <mergeCell ref="E87:G87"/>
    <mergeCell ref="B88:D88"/>
    <mergeCell ref="E88:G88"/>
    <mergeCell ref="I87:M87"/>
    <mergeCell ref="I88:M88"/>
    <mergeCell ref="I89:M89"/>
    <mergeCell ref="I90:M90"/>
    <mergeCell ref="I93:M93"/>
    <mergeCell ref="B85:D85"/>
    <mergeCell ref="E85:G85"/>
    <mergeCell ref="B86:D86"/>
    <mergeCell ref="E86:G86"/>
    <mergeCell ref="B96:D96"/>
    <mergeCell ref="E96:G96"/>
    <mergeCell ref="B97:D97"/>
    <mergeCell ref="E97:G97"/>
    <mergeCell ref="B94:D94"/>
    <mergeCell ref="E94:G94"/>
    <mergeCell ref="B95:D95"/>
    <mergeCell ref="E95:G95"/>
    <mergeCell ref="I94:M94"/>
    <mergeCell ref="I95:M95"/>
    <mergeCell ref="I96:M96"/>
    <mergeCell ref="I97:M97"/>
    <mergeCell ref="I98:M98"/>
    <mergeCell ref="I99:M99"/>
    <mergeCell ref="A92:M92"/>
    <mergeCell ref="B93:D93"/>
    <mergeCell ref="E93:G93"/>
    <mergeCell ref="B104:D104"/>
    <mergeCell ref="E104:G104"/>
    <mergeCell ref="B102:D102"/>
    <mergeCell ref="E102:G102"/>
    <mergeCell ref="B103:D103"/>
    <mergeCell ref="E103:G103"/>
    <mergeCell ref="B100:D100"/>
    <mergeCell ref="E100:G100"/>
    <mergeCell ref="B101:D101"/>
    <mergeCell ref="E101:G101"/>
    <mergeCell ref="I100:M100"/>
    <mergeCell ref="I101:M101"/>
    <mergeCell ref="I102:M102"/>
    <mergeCell ref="I103:M103"/>
    <mergeCell ref="I104:M104"/>
    <mergeCell ref="B98:D98"/>
    <mergeCell ref="E98:G98"/>
    <mergeCell ref="B99:D99"/>
    <mergeCell ref="E99:G99"/>
    <mergeCell ref="C113:F113"/>
    <mergeCell ref="G113:M113"/>
    <mergeCell ref="C114:F114"/>
    <mergeCell ref="G114:M114"/>
    <mergeCell ref="C115:F115"/>
    <mergeCell ref="G115:M115"/>
    <mergeCell ref="C110:F110"/>
    <mergeCell ref="G110:M110"/>
    <mergeCell ref="C111:F111"/>
    <mergeCell ref="G111:M111"/>
    <mergeCell ref="C112:F112"/>
    <mergeCell ref="G112:M112"/>
    <mergeCell ref="C107:F107"/>
    <mergeCell ref="G107:M107"/>
    <mergeCell ref="C108:F108"/>
    <mergeCell ref="G108:M108"/>
    <mergeCell ref="C109:F109"/>
    <mergeCell ref="G109:M109"/>
    <mergeCell ref="C122:F122"/>
    <mergeCell ref="G122:M122"/>
    <mergeCell ref="C123:F123"/>
    <mergeCell ref="G123:M123"/>
    <mergeCell ref="C124:F124"/>
    <mergeCell ref="G124:M124"/>
    <mergeCell ref="C119:F119"/>
    <mergeCell ref="G119:M119"/>
    <mergeCell ref="C120:F120"/>
    <mergeCell ref="G120:M120"/>
    <mergeCell ref="C121:F121"/>
    <mergeCell ref="G121:M121"/>
    <mergeCell ref="C116:F116"/>
    <mergeCell ref="G116:M116"/>
    <mergeCell ref="C117:F117"/>
    <mergeCell ref="G117:M117"/>
    <mergeCell ref="C118:F118"/>
    <mergeCell ref="G118:M118"/>
    <mergeCell ref="C131:F131"/>
    <mergeCell ref="G131:M131"/>
    <mergeCell ref="A134:B134"/>
    <mergeCell ref="C134:M134"/>
    <mergeCell ref="A135:B135"/>
    <mergeCell ref="C135:M135"/>
    <mergeCell ref="C128:F128"/>
    <mergeCell ref="G128:M128"/>
    <mergeCell ref="C129:F129"/>
    <mergeCell ref="G129:M129"/>
    <mergeCell ref="C130:F130"/>
    <mergeCell ref="G130:M130"/>
    <mergeCell ref="C125:F125"/>
    <mergeCell ref="G125:M125"/>
    <mergeCell ref="C126:F126"/>
    <mergeCell ref="G126:M126"/>
    <mergeCell ref="C127:F127"/>
    <mergeCell ref="G127:M127"/>
    <mergeCell ref="B144:D144"/>
    <mergeCell ref="E144:M144"/>
    <mergeCell ref="B145:D145"/>
    <mergeCell ref="E145:M145"/>
    <mergeCell ref="B146:D146"/>
    <mergeCell ref="E146:M146"/>
    <mergeCell ref="B141:D141"/>
    <mergeCell ref="E141:M141"/>
    <mergeCell ref="B142:D142"/>
    <mergeCell ref="E142:M142"/>
    <mergeCell ref="B143:D143"/>
    <mergeCell ref="E143:M143"/>
    <mergeCell ref="A136:B136"/>
    <mergeCell ref="C136:M136"/>
    <mergeCell ref="A137:B137"/>
    <mergeCell ref="C137:M137"/>
    <mergeCell ref="B140:D140"/>
    <mergeCell ref="E140:M140"/>
    <mergeCell ref="A154:A160"/>
    <mergeCell ref="B154:D160"/>
    <mergeCell ref="E154:H154"/>
    <mergeCell ref="I154:M154"/>
    <mergeCell ref="E155:H155"/>
    <mergeCell ref="I155:M155"/>
    <mergeCell ref="E156:H156"/>
    <mergeCell ref="I156:M156"/>
    <mergeCell ref="A150:A153"/>
    <mergeCell ref="B150:D153"/>
    <mergeCell ref="A147:A149"/>
    <mergeCell ref="B147:D149"/>
    <mergeCell ref="E147:H147"/>
    <mergeCell ref="I147:M147"/>
    <mergeCell ref="E148:H148"/>
    <mergeCell ref="I148:M148"/>
    <mergeCell ref="E149:H149"/>
    <mergeCell ref="I149:M149"/>
    <mergeCell ref="E150:H150"/>
    <mergeCell ref="I150:M150"/>
    <mergeCell ref="E151:H151"/>
    <mergeCell ref="I151:M151"/>
    <mergeCell ref="E152:H152"/>
    <mergeCell ref="I152:M152"/>
    <mergeCell ref="E153:H153"/>
    <mergeCell ref="I153:M153"/>
    <mergeCell ref="E157:H157"/>
    <mergeCell ref="I157:M157"/>
    <mergeCell ref="E158:H158"/>
    <mergeCell ref="I158:M158"/>
    <mergeCell ref="E159:H159"/>
    <mergeCell ref="I159:M159"/>
    <mergeCell ref="B169:D169"/>
    <mergeCell ref="E169:M169"/>
    <mergeCell ref="B170:M170"/>
    <mergeCell ref="A171:C171"/>
    <mergeCell ref="D171:M171"/>
    <mergeCell ref="B172:C172"/>
    <mergeCell ref="D172:M172"/>
    <mergeCell ref="A165:A168"/>
    <mergeCell ref="B165:D168"/>
    <mergeCell ref="E166:H166"/>
    <mergeCell ref="I166:M166"/>
    <mergeCell ref="E167:H167"/>
    <mergeCell ref="I167:M167"/>
    <mergeCell ref="E168:H168"/>
    <mergeCell ref="I168:M168"/>
    <mergeCell ref="A161:A164"/>
    <mergeCell ref="B161:D164"/>
    <mergeCell ref="B179:C179"/>
    <mergeCell ref="D179:M179"/>
    <mergeCell ref="B182:M182"/>
    <mergeCell ref="B183:M183"/>
    <mergeCell ref="B184:M184"/>
    <mergeCell ref="B185:M185"/>
    <mergeCell ref="B176:C176"/>
    <mergeCell ref="D176:M176"/>
    <mergeCell ref="B177:C177"/>
    <mergeCell ref="D177:M177"/>
    <mergeCell ref="B178:C178"/>
    <mergeCell ref="D178:M178"/>
    <mergeCell ref="B173:C173"/>
    <mergeCell ref="D173:M173"/>
    <mergeCell ref="B174:C174"/>
    <mergeCell ref="D174:M174"/>
    <mergeCell ref="B175:C175"/>
    <mergeCell ref="D175:M175"/>
    <mergeCell ref="A192:A195"/>
    <mergeCell ref="B192:B195"/>
    <mergeCell ref="C192:F192"/>
    <mergeCell ref="G192:M192"/>
    <mergeCell ref="C193:F193"/>
    <mergeCell ref="G193:M193"/>
    <mergeCell ref="C194:F194"/>
    <mergeCell ref="G194:M194"/>
    <mergeCell ref="C195:F195"/>
    <mergeCell ref="G195:M195"/>
    <mergeCell ref="B186:M186"/>
    <mergeCell ref="C189:F189"/>
    <mergeCell ref="G189:M189"/>
    <mergeCell ref="A190:A191"/>
    <mergeCell ref="B190:B191"/>
    <mergeCell ref="C190:F190"/>
    <mergeCell ref="G190:M190"/>
    <mergeCell ref="C191:F191"/>
    <mergeCell ref="G191:M191"/>
    <mergeCell ref="C206:F206"/>
    <mergeCell ref="G206:M206"/>
    <mergeCell ref="C207:F207"/>
    <mergeCell ref="G207:M207"/>
    <mergeCell ref="C208:F208"/>
    <mergeCell ref="G208:M208"/>
    <mergeCell ref="C203:F203"/>
    <mergeCell ref="G203:M203"/>
    <mergeCell ref="C204:F204"/>
    <mergeCell ref="G204:M204"/>
    <mergeCell ref="C205:F205"/>
    <mergeCell ref="G205:M205"/>
    <mergeCell ref="C200:F200"/>
    <mergeCell ref="G200:M200"/>
    <mergeCell ref="C201:F201"/>
    <mergeCell ref="G201:M201"/>
    <mergeCell ref="C202:F202"/>
    <mergeCell ref="G202:M202"/>
    <mergeCell ref="C216:F216"/>
    <mergeCell ref="G216:M216"/>
    <mergeCell ref="C217:F217"/>
    <mergeCell ref="G217:M217"/>
    <mergeCell ref="C218:F218"/>
    <mergeCell ref="G218:M218"/>
    <mergeCell ref="C213:F213"/>
    <mergeCell ref="G213:M213"/>
    <mergeCell ref="C214:F214"/>
    <mergeCell ref="G214:M214"/>
    <mergeCell ref="C215:F215"/>
    <mergeCell ref="G215:M215"/>
    <mergeCell ref="C209:F209"/>
    <mergeCell ref="G209:M209"/>
    <mergeCell ref="C210:F210"/>
    <mergeCell ref="G210:M210"/>
    <mergeCell ref="A211:A219"/>
    <mergeCell ref="B211:B219"/>
    <mergeCell ref="C211:F211"/>
    <mergeCell ref="G211:M211"/>
    <mergeCell ref="C212:F212"/>
    <mergeCell ref="G212:M212"/>
    <mergeCell ref="A196:A210"/>
    <mergeCell ref="B196:B210"/>
    <mergeCell ref="C196:F196"/>
    <mergeCell ref="G196:M196"/>
    <mergeCell ref="C197:F197"/>
    <mergeCell ref="G197:M197"/>
    <mergeCell ref="C198:F198"/>
    <mergeCell ref="G198:M198"/>
    <mergeCell ref="C199:F199"/>
    <mergeCell ref="G199:M199"/>
    <mergeCell ref="C226:F226"/>
    <mergeCell ref="G226:M226"/>
    <mergeCell ref="C227:F227"/>
    <mergeCell ref="G227:M227"/>
    <mergeCell ref="C228:F228"/>
    <mergeCell ref="G228:M228"/>
    <mergeCell ref="C223:F223"/>
    <mergeCell ref="G223:M223"/>
    <mergeCell ref="C224:F224"/>
    <mergeCell ref="G224:M224"/>
    <mergeCell ref="C225:F225"/>
    <mergeCell ref="G225:M225"/>
    <mergeCell ref="C219:F219"/>
    <mergeCell ref="G219:M219"/>
    <mergeCell ref="A220:A228"/>
    <mergeCell ref="B220:B228"/>
    <mergeCell ref="C220:F220"/>
    <mergeCell ref="G220:M220"/>
    <mergeCell ref="C221:F221"/>
    <mergeCell ref="G221:M221"/>
    <mergeCell ref="C222:F222"/>
    <mergeCell ref="G222:M222"/>
    <mergeCell ref="C236:F236"/>
    <mergeCell ref="G236:M236"/>
    <mergeCell ref="C237:F237"/>
    <mergeCell ref="G237:M237"/>
    <mergeCell ref="C238:F238"/>
    <mergeCell ref="G238:M238"/>
    <mergeCell ref="C233:F233"/>
    <mergeCell ref="G233:M233"/>
    <mergeCell ref="C234:F234"/>
    <mergeCell ref="G234:M234"/>
    <mergeCell ref="C235:F235"/>
    <mergeCell ref="G235:M235"/>
    <mergeCell ref="A229:A243"/>
    <mergeCell ref="B229:B243"/>
    <mergeCell ref="C229:F229"/>
    <mergeCell ref="G229:M229"/>
    <mergeCell ref="C230:F230"/>
    <mergeCell ref="G230:M230"/>
    <mergeCell ref="C231:F231"/>
    <mergeCell ref="G231:M231"/>
    <mergeCell ref="C232:F232"/>
    <mergeCell ref="G232:M232"/>
    <mergeCell ref="C246:F246"/>
    <mergeCell ref="G246:M246"/>
    <mergeCell ref="C249:F249"/>
    <mergeCell ref="G249:M249"/>
    <mergeCell ref="C250:F250"/>
    <mergeCell ref="G250:M250"/>
    <mergeCell ref="C242:F242"/>
    <mergeCell ref="G242:M242"/>
    <mergeCell ref="C243:F243"/>
    <mergeCell ref="G243:M243"/>
    <mergeCell ref="A244:A246"/>
    <mergeCell ref="B244:B246"/>
    <mergeCell ref="C244:F244"/>
    <mergeCell ref="G244:M244"/>
    <mergeCell ref="C245:F245"/>
    <mergeCell ref="G245:M245"/>
    <mergeCell ref="C239:F239"/>
    <mergeCell ref="G239:M239"/>
    <mergeCell ref="C240:F240"/>
    <mergeCell ref="G240:M240"/>
    <mergeCell ref="C241:F241"/>
    <mergeCell ref="G241:M241"/>
    <mergeCell ref="C259:D259"/>
    <mergeCell ref="E259:M259"/>
    <mergeCell ref="C260:D260"/>
    <mergeCell ref="E260:M260"/>
    <mergeCell ref="C261:D261"/>
    <mergeCell ref="E261:M261"/>
    <mergeCell ref="C256:D256"/>
    <mergeCell ref="E256:M256"/>
    <mergeCell ref="C257:D257"/>
    <mergeCell ref="E257:M257"/>
    <mergeCell ref="C258:D258"/>
    <mergeCell ref="E258:M258"/>
    <mergeCell ref="C253:D253"/>
    <mergeCell ref="E253:M253"/>
    <mergeCell ref="C254:D254"/>
    <mergeCell ref="E254:M254"/>
    <mergeCell ref="C255:D255"/>
    <mergeCell ref="E255:M255"/>
    <mergeCell ref="C268:D268"/>
    <mergeCell ref="E268:M268"/>
    <mergeCell ref="C269:D269"/>
    <mergeCell ref="E269:M269"/>
    <mergeCell ref="C270:D270"/>
    <mergeCell ref="E270:M270"/>
    <mergeCell ref="C265:D265"/>
    <mergeCell ref="E265:M265"/>
    <mergeCell ref="C266:D266"/>
    <mergeCell ref="E266:M266"/>
    <mergeCell ref="C267:D267"/>
    <mergeCell ref="E267:M267"/>
    <mergeCell ref="C262:D262"/>
    <mergeCell ref="E262:M262"/>
    <mergeCell ref="C263:D263"/>
    <mergeCell ref="E263:M263"/>
    <mergeCell ref="C264:D264"/>
    <mergeCell ref="E264:M264"/>
    <mergeCell ref="C277:D277"/>
    <mergeCell ref="E277:M277"/>
    <mergeCell ref="C278:D278"/>
    <mergeCell ref="E278:M278"/>
    <mergeCell ref="C279:D279"/>
    <mergeCell ref="E279:M279"/>
    <mergeCell ref="C274:D274"/>
    <mergeCell ref="E274:M274"/>
    <mergeCell ref="C275:D275"/>
    <mergeCell ref="E275:M275"/>
    <mergeCell ref="C276:D276"/>
    <mergeCell ref="E276:M276"/>
    <mergeCell ref="C271:D271"/>
    <mergeCell ref="E271:M271"/>
    <mergeCell ref="C272:D272"/>
    <mergeCell ref="E272:M272"/>
    <mergeCell ref="C273:D273"/>
    <mergeCell ref="E273:M273"/>
    <mergeCell ref="C286:D286"/>
    <mergeCell ref="E286:M286"/>
    <mergeCell ref="C287:D287"/>
    <mergeCell ref="E287:M287"/>
    <mergeCell ref="C288:D288"/>
    <mergeCell ref="E288:M288"/>
    <mergeCell ref="C283:D283"/>
    <mergeCell ref="E283:M283"/>
    <mergeCell ref="C284:D284"/>
    <mergeCell ref="E284:M284"/>
    <mergeCell ref="C285:D285"/>
    <mergeCell ref="E285:M285"/>
    <mergeCell ref="C280:D280"/>
    <mergeCell ref="E280:M280"/>
    <mergeCell ref="C281:D281"/>
    <mergeCell ref="E281:M281"/>
    <mergeCell ref="C282:D282"/>
    <mergeCell ref="E282:M282"/>
    <mergeCell ref="B301:M301"/>
    <mergeCell ref="B302:M302"/>
    <mergeCell ref="B303:M303"/>
    <mergeCell ref="B304:M304"/>
    <mergeCell ref="B305:M305"/>
    <mergeCell ref="B306:M306"/>
    <mergeCell ref="B295:M295"/>
    <mergeCell ref="B296:M296"/>
    <mergeCell ref="B297:M297"/>
    <mergeCell ref="B298:M298"/>
    <mergeCell ref="B299:M299"/>
    <mergeCell ref="B300:M300"/>
    <mergeCell ref="C289:D289"/>
    <mergeCell ref="E289:M289"/>
    <mergeCell ref="C290:D290"/>
    <mergeCell ref="E290:M290"/>
    <mergeCell ref="B293:M293"/>
    <mergeCell ref="B294:M294"/>
    <mergeCell ref="B319:M319"/>
    <mergeCell ref="B320:M320"/>
    <mergeCell ref="B321:M321"/>
    <mergeCell ref="B322:M322"/>
    <mergeCell ref="B323:M323"/>
    <mergeCell ref="B313:M313"/>
    <mergeCell ref="B314:M314"/>
    <mergeCell ref="B315:M315"/>
    <mergeCell ref="B316:M316"/>
    <mergeCell ref="B317:M317"/>
    <mergeCell ref="B318:M318"/>
    <mergeCell ref="B307:M307"/>
    <mergeCell ref="B308:M308"/>
    <mergeCell ref="B309:M309"/>
    <mergeCell ref="B310:M310"/>
    <mergeCell ref="B311:M311"/>
    <mergeCell ref="B312:M312"/>
    <mergeCell ref="A341:M341"/>
    <mergeCell ref="A342:M342"/>
    <mergeCell ref="A343:E343"/>
    <mergeCell ref="G343:H343"/>
    <mergeCell ref="I343:J343"/>
    <mergeCell ref="A344:E344"/>
    <mergeCell ref="G344:H344"/>
    <mergeCell ref="I344:J344"/>
    <mergeCell ref="B330:M330"/>
    <mergeCell ref="B331:M331"/>
    <mergeCell ref="B332:M332"/>
    <mergeCell ref="A338:M338"/>
    <mergeCell ref="A339:M339"/>
    <mergeCell ref="A340:M340"/>
    <mergeCell ref="B324:M324"/>
    <mergeCell ref="B325:M325"/>
    <mergeCell ref="B326:M326"/>
    <mergeCell ref="B327:M327"/>
    <mergeCell ref="B328:M328"/>
    <mergeCell ref="B329:M329"/>
    <mergeCell ref="D351:D352"/>
    <mergeCell ref="C353:C354"/>
    <mergeCell ref="D353:D354"/>
    <mergeCell ref="G354:H354"/>
    <mergeCell ref="B356:J356"/>
    <mergeCell ref="B357:J357"/>
    <mergeCell ref="H345:H346"/>
    <mergeCell ref="I345:I346"/>
    <mergeCell ref="J345:J346"/>
    <mergeCell ref="L345:M345"/>
    <mergeCell ref="A347:A354"/>
    <mergeCell ref="B347:B354"/>
    <mergeCell ref="E347:E354"/>
    <mergeCell ref="C348:C349"/>
    <mergeCell ref="D348:D349"/>
    <mergeCell ref="C351:C352"/>
    <mergeCell ref="A345:A346"/>
    <mergeCell ref="B345:B346"/>
    <mergeCell ref="C345:C346"/>
    <mergeCell ref="D345:D346"/>
    <mergeCell ref="E345:E346"/>
    <mergeCell ref="G345:G346"/>
    <mergeCell ref="D374:D378"/>
    <mergeCell ref="F374:F378"/>
    <mergeCell ref="C379:C382"/>
    <mergeCell ref="D379:D382"/>
    <mergeCell ref="F379:F381"/>
    <mergeCell ref="G382:H382"/>
    <mergeCell ref="A365:A382"/>
    <mergeCell ref="B365:B382"/>
    <mergeCell ref="E365:E382"/>
    <mergeCell ref="C366:C368"/>
    <mergeCell ref="D366:D368"/>
    <mergeCell ref="F366:F368"/>
    <mergeCell ref="C369:C372"/>
    <mergeCell ref="D369:D372"/>
    <mergeCell ref="F369:F372"/>
    <mergeCell ref="C374:C378"/>
    <mergeCell ref="B358:J358"/>
    <mergeCell ref="B359:J359"/>
    <mergeCell ref="B360:J360"/>
    <mergeCell ref="B361:J361"/>
    <mergeCell ref="B362:J362"/>
    <mergeCell ref="B363:J363"/>
    <mergeCell ref="B396:J396"/>
    <mergeCell ref="B397:J397"/>
    <mergeCell ref="B398:J398"/>
    <mergeCell ref="B399:J399"/>
    <mergeCell ref="B400:J400"/>
    <mergeCell ref="B401:J401"/>
    <mergeCell ref="B390:J390"/>
    <mergeCell ref="B391:J391"/>
    <mergeCell ref="B392:J392"/>
    <mergeCell ref="B393:J393"/>
    <mergeCell ref="B394:J394"/>
    <mergeCell ref="B395:J395"/>
    <mergeCell ref="B384:J384"/>
    <mergeCell ref="B385:J385"/>
    <mergeCell ref="B386:J386"/>
    <mergeCell ref="B387:J387"/>
    <mergeCell ref="B388:J388"/>
    <mergeCell ref="B389:J389"/>
    <mergeCell ref="C419:C422"/>
    <mergeCell ref="D419:D422"/>
    <mergeCell ref="F419:F422"/>
    <mergeCell ref="C423:C424"/>
    <mergeCell ref="D423:D424"/>
    <mergeCell ref="G424:H424"/>
    <mergeCell ref="D409:D410"/>
    <mergeCell ref="F409:F410"/>
    <mergeCell ref="C411:C415"/>
    <mergeCell ref="D411:D415"/>
    <mergeCell ref="F411:F415"/>
    <mergeCell ref="C417:C418"/>
    <mergeCell ref="D417:D418"/>
    <mergeCell ref="F417:F418"/>
    <mergeCell ref="A403:A424"/>
    <mergeCell ref="B403:B424"/>
    <mergeCell ref="C403:C404"/>
    <mergeCell ref="D403:D404"/>
    <mergeCell ref="E403:E424"/>
    <mergeCell ref="F403:F404"/>
    <mergeCell ref="C405:C407"/>
    <mergeCell ref="D405:D407"/>
    <mergeCell ref="F405:F407"/>
    <mergeCell ref="C409:C410"/>
    <mergeCell ref="B438:J438"/>
    <mergeCell ref="B439:J439"/>
    <mergeCell ref="B440:J440"/>
    <mergeCell ref="B441:J441"/>
    <mergeCell ref="B442:J442"/>
    <mergeCell ref="B443:J443"/>
    <mergeCell ref="B432:J432"/>
    <mergeCell ref="B433:J433"/>
    <mergeCell ref="B434:J434"/>
    <mergeCell ref="B435:J435"/>
    <mergeCell ref="B436:J436"/>
    <mergeCell ref="B437:J437"/>
    <mergeCell ref="B426:J426"/>
    <mergeCell ref="B427:J427"/>
    <mergeCell ref="B428:J428"/>
    <mergeCell ref="B429:J429"/>
    <mergeCell ref="B430:J430"/>
    <mergeCell ref="B431:J431"/>
    <mergeCell ref="B456:J456"/>
    <mergeCell ref="B457:J457"/>
    <mergeCell ref="B458:J458"/>
    <mergeCell ref="B459:J459"/>
    <mergeCell ref="B460:J460"/>
    <mergeCell ref="B461:J461"/>
    <mergeCell ref="C451:C452"/>
    <mergeCell ref="D451:D452"/>
    <mergeCell ref="F451:F452"/>
    <mergeCell ref="C453:C454"/>
    <mergeCell ref="D453:D454"/>
    <mergeCell ref="G454:H454"/>
    <mergeCell ref="B444:J444"/>
    <mergeCell ref="B445:J445"/>
    <mergeCell ref="B446:J446"/>
    <mergeCell ref="B447:J447"/>
    <mergeCell ref="A449:A454"/>
    <mergeCell ref="B449:B454"/>
    <mergeCell ref="C449:C450"/>
    <mergeCell ref="D449:D450"/>
    <mergeCell ref="E449:E454"/>
    <mergeCell ref="F449:F450"/>
    <mergeCell ref="C473:C474"/>
    <mergeCell ref="D473:D474"/>
    <mergeCell ref="C475:C476"/>
    <mergeCell ref="D475:D476"/>
    <mergeCell ref="C477:C479"/>
    <mergeCell ref="D477:D479"/>
    <mergeCell ref="I464:I465"/>
    <mergeCell ref="J464:J465"/>
    <mergeCell ref="L464:M464"/>
    <mergeCell ref="A466:A479"/>
    <mergeCell ref="B466:B479"/>
    <mergeCell ref="E466:E479"/>
    <mergeCell ref="C467:C470"/>
    <mergeCell ref="D467:D470"/>
    <mergeCell ref="C471:C472"/>
    <mergeCell ref="D471:D472"/>
    <mergeCell ref="A463:E463"/>
    <mergeCell ref="G463:H463"/>
    <mergeCell ref="I463:J463"/>
    <mergeCell ref="A464:A465"/>
    <mergeCell ref="B464:B465"/>
    <mergeCell ref="C464:C465"/>
    <mergeCell ref="D464:D465"/>
    <mergeCell ref="E464:E465"/>
    <mergeCell ref="G464:G465"/>
    <mergeCell ref="H464:H465"/>
    <mergeCell ref="B492:J492"/>
    <mergeCell ref="B493:J493"/>
    <mergeCell ref="B494:J494"/>
    <mergeCell ref="A496:A500"/>
    <mergeCell ref="B496:B500"/>
    <mergeCell ref="C496:C497"/>
    <mergeCell ref="D496:D497"/>
    <mergeCell ref="E496:E500"/>
    <mergeCell ref="C498:C500"/>
    <mergeCell ref="D498:D500"/>
    <mergeCell ref="B486:J486"/>
    <mergeCell ref="B487:J487"/>
    <mergeCell ref="B488:J488"/>
    <mergeCell ref="B489:J489"/>
    <mergeCell ref="B490:J490"/>
    <mergeCell ref="B491:J491"/>
    <mergeCell ref="G479:H479"/>
    <mergeCell ref="B481:J481"/>
    <mergeCell ref="B482:J482"/>
    <mergeCell ref="B483:J483"/>
    <mergeCell ref="B484:J484"/>
    <mergeCell ref="B485:J485"/>
    <mergeCell ref="A511:A525"/>
    <mergeCell ref="B511:B525"/>
    <mergeCell ref="C511:C515"/>
    <mergeCell ref="D511:D515"/>
    <mergeCell ref="E511:E525"/>
    <mergeCell ref="F511:F515"/>
    <mergeCell ref="B507:J507"/>
    <mergeCell ref="A508:E508"/>
    <mergeCell ref="G508:H508"/>
    <mergeCell ref="I508:J508"/>
    <mergeCell ref="A509:A510"/>
    <mergeCell ref="B509:B510"/>
    <mergeCell ref="C509:C510"/>
    <mergeCell ref="D509:D510"/>
    <mergeCell ref="E509:E510"/>
    <mergeCell ref="G509:G510"/>
    <mergeCell ref="G500:H500"/>
    <mergeCell ref="B502:J502"/>
    <mergeCell ref="B503:J503"/>
    <mergeCell ref="B504:J504"/>
    <mergeCell ref="B505:J505"/>
    <mergeCell ref="B506:J506"/>
    <mergeCell ref="G525:H525"/>
    <mergeCell ref="B527:J527"/>
    <mergeCell ref="B528:J528"/>
    <mergeCell ref="B529:J529"/>
    <mergeCell ref="B530:J530"/>
    <mergeCell ref="B531:J531"/>
    <mergeCell ref="C516:C517"/>
    <mergeCell ref="D516:D517"/>
    <mergeCell ref="C518:C521"/>
    <mergeCell ref="D518:D521"/>
    <mergeCell ref="F518:F521"/>
    <mergeCell ref="C524:C525"/>
    <mergeCell ref="D524:D525"/>
    <mergeCell ref="H509:H510"/>
    <mergeCell ref="I509:I510"/>
    <mergeCell ref="J509:J510"/>
    <mergeCell ref="L509:M509"/>
    <mergeCell ref="G548:H548"/>
    <mergeCell ref="B550:J550"/>
    <mergeCell ref="B551:J551"/>
    <mergeCell ref="B552:J552"/>
    <mergeCell ref="B553:J553"/>
    <mergeCell ref="B554:J554"/>
    <mergeCell ref="B538:J538"/>
    <mergeCell ref="B539:J539"/>
    <mergeCell ref="B540:J540"/>
    <mergeCell ref="B541:J541"/>
    <mergeCell ref="A543:A548"/>
    <mergeCell ref="B543:B548"/>
    <mergeCell ref="E543:E548"/>
    <mergeCell ref="C544:C548"/>
    <mergeCell ref="D544:D548"/>
    <mergeCell ref="F544:F547"/>
    <mergeCell ref="B532:J532"/>
    <mergeCell ref="B533:J533"/>
    <mergeCell ref="B534:J534"/>
    <mergeCell ref="B535:J535"/>
    <mergeCell ref="B536:J536"/>
    <mergeCell ref="B537:J537"/>
    <mergeCell ref="B569:J569"/>
    <mergeCell ref="B570:J570"/>
    <mergeCell ref="B571:J571"/>
    <mergeCell ref="B572:J572"/>
    <mergeCell ref="B573:J573"/>
    <mergeCell ref="B574:J574"/>
    <mergeCell ref="F562:F563"/>
    <mergeCell ref="C564:C565"/>
    <mergeCell ref="D564:D565"/>
    <mergeCell ref="G565:H565"/>
    <mergeCell ref="B567:J567"/>
    <mergeCell ref="B568:J568"/>
    <mergeCell ref="B555:J555"/>
    <mergeCell ref="A557:A565"/>
    <mergeCell ref="B557:B565"/>
    <mergeCell ref="C557:C561"/>
    <mergeCell ref="D557:D561"/>
    <mergeCell ref="E557:E565"/>
    <mergeCell ref="F557:F558"/>
    <mergeCell ref="F559:F561"/>
    <mergeCell ref="C562:C563"/>
    <mergeCell ref="D562:D563"/>
    <mergeCell ref="D582:D584"/>
    <mergeCell ref="G584:H584"/>
    <mergeCell ref="B586:J586"/>
    <mergeCell ref="B587:J587"/>
    <mergeCell ref="B588:J588"/>
    <mergeCell ref="B589:J589"/>
    <mergeCell ref="I577:I578"/>
    <mergeCell ref="J577:J578"/>
    <mergeCell ref="L577:M577"/>
    <mergeCell ref="A579:A584"/>
    <mergeCell ref="B579:B584"/>
    <mergeCell ref="C579:C581"/>
    <mergeCell ref="D579:D581"/>
    <mergeCell ref="E579:E584"/>
    <mergeCell ref="F579:F581"/>
    <mergeCell ref="C582:C584"/>
    <mergeCell ref="A576:E576"/>
    <mergeCell ref="G576:H576"/>
    <mergeCell ref="I576:J576"/>
    <mergeCell ref="A577:A578"/>
    <mergeCell ref="B577:B578"/>
    <mergeCell ref="C577:C578"/>
    <mergeCell ref="D577:D578"/>
    <mergeCell ref="E577:E578"/>
    <mergeCell ref="G577:G578"/>
    <mergeCell ref="H577:H578"/>
    <mergeCell ref="B607:J607"/>
    <mergeCell ref="B608:J608"/>
    <mergeCell ref="A610:A613"/>
    <mergeCell ref="B610:B613"/>
    <mergeCell ref="E610:E613"/>
    <mergeCell ref="C611:C613"/>
    <mergeCell ref="D611:D613"/>
    <mergeCell ref="F611:F612"/>
    <mergeCell ref="G613:H613"/>
    <mergeCell ref="G600:H600"/>
    <mergeCell ref="B602:J602"/>
    <mergeCell ref="B603:J603"/>
    <mergeCell ref="B604:J604"/>
    <mergeCell ref="B605:J605"/>
    <mergeCell ref="B606:J606"/>
    <mergeCell ref="B590:J590"/>
    <mergeCell ref="B591:J591"/>
    <mergeCell ref="A593:A600"/>
    <mergeCell ref="B593:B600"/>
    <mergeCell ref="C593:C598"/>
    <mergeCell ref="D593:D598"/>
    <mergeCell ref="E593:E600"/>
    <mergeCell ref="F593:F598"/>
    <mergeCell ref="C599:C600"/>
    <mergeCell ref="D599:D600"/>
    <mergeCell ref="G623:H623"/>
    <mergeCell ref="B625:J625"/>
    <mergeCell ref="B626:J626"/>
    <mergeCell ref="B627:J627"/>
    <mergeCell ref="B628:J628"/>
    <mergeCell ref="A630:E630"/>
    <mergeCell ref="G630:H630"/>
    <mergeCell ref="I630:J630"/>
    <mergeCell ref="B615:J615"/>
    <mergeCell ref="B616:J616"/>
    <mergeCell ref="B617:J617"/>
    <mergeCell ref="B618:J618"/>
    <mergeCell ref="A620:A623"/>
    <mergeCell ref="B620:B623"/>
    <mergeCell ref="E620:E623"/>
    <mergeCell ref="C621:C623"/>
    <mergeCell ref="D621:D623"/>
    <mergeCell ref="F621:F622"/>
    <mergeCell ref="D635:D636"/>
    <mergeCell ref="F635:F636"/>
    <mergeCell ref="C637:C638"/>
    <mergeCell ref="D637:D638"/>
    <mergeCell ref="F637:F638"/>
    <mergeCell ref="C640:C641"/>
    <mergeCell ref="D640:D641"/>
    <mergeCell ref="F640:F641"/>
    <mergeCell ref="H631:H632"/>
    <mergeCell ref="I631:I632"/>
    <mergeCell ref="J631:J632"/>
    <mergeCell ref="L631:M631"/>
    <mergeCell ref="A633:A646"/>
    <mergeCell ref="B633:B646"/>
    <mergeCell ref="C633:C634"/>
    <mergeCell ref="D633:D634"/>
    <mergeCell ref="E633:E646"/>
    <mergeCell ref="C635:C636"/>
    <mergeCell ref="A631:A632"/>
    <mergeCell ref="B631:B632"/>
    <mergeCell ref="C631:C632"/>
    <mergeCell ref="D631:D632"/>
    <mergeCell ref="E631:E632"/>
    <mergeCell ref="G631:G632"/>
    <mergeCell ref="B654:J654"/>
    <mergeCell ref="B655:J655"/>
    <mergeCell ref="B656:J656"/>
    <mergeCell ref="B657:J657"/>
    <mergeCell ref="B658:J658"/>
    <mergeCell ref="B659:J659"/>
    <mergeCell ref="B648:J648"/>
    <mergeCell ref="B649:J649"/>
    <mergeCell ref="B650:J650"/>
    <mergeCell ref="B651:J651"/>
    <mergeCell ref="B652:J652"/>
    <mergeCell ref="B653:J653"/>
    <mergeCell ref="C643:C644"/>
    <mergeCell ref="D643:D644"/>
    <mergeCell ref="F643:F644"/>
    <mergeCell ref="C645:C646"/>
    <mergeCell ref="D645:D646"/>
    <mergeCell ref="G646:H646"/>
    <mergeCell ref="B686:J686"/>
    <mergeCell ref="B687:J687"/>
    <mergeCell ref="B688:J688"/>
    <mergeCell ref="B689:J689"/>
    <mergeCell ref="B690:J690"/>
    <mergeCell ref="B691:J691"/>
    <mergeCell ref="B674:J674"/>
    <mergeCell ref="B675:J675"/>
    <mergeCell ref="A677:A684"/>
    <mergeCell ref="B677:B684"/>
    <mergeCell ref="C677:C684"/>
    <mergeCell ref="D677:D684"/>
    <mergeCell ref="E677:E684"/>
    <mergeCell ref="F677:F682"/>
    <mergeCell ref="G684:H684"/>
    <mergeCell ref="G667:H667"/>
    <mergeCell ref="B669:J669"/>
    <mergeCell ref="B670:J670"/>
    <mergeCell ref="B671:J671"/>
    <mergeCell ref="B672:J672"/>
    <mergeCell ref="B673:J673"/>
    <mergeCell ref="A661:A667"/>
    <mergeCell ref="B661:B667"/>
    <mergeCell ref="C661:C663"/>
    <mergeCell ref="D661:D663"/>
    <mergeCell ref="E661:E667"/>
    <mergeCell ref="F662:F663"/>
    <mergeCell ref="C665:C667"/>
    <mergeCell ref="D665:D667"/>
    <mergeCell ref="F665:F666"/>
    <mergeCell ref="C710:C711"/>
    <mergeCell ref="D710:D711"/>
    <mergeCell ref="F710:F711"/>
    <mergeCell ref="C712:C713"/>
    <mergeCell ref="D712:D713"/>
    <mergeCell ref="G713:H713"/>
    <mergeCell ref="B700:J700"/>
    <mergeCell ref="B701:J701"/>
    <mergeCell ref="B702:J702"/>
    <mergeCell ref="B703:J703"/>
    <mergeCell ref="A705:A713"/>
    <mergeCell ref="B705:B713"/>
    <mergeCell ref="C705:C708"/>
    <mergeCell ref="D705:D708"/>
    <mergeCell ref="E705:E713"/>
    <mergeCell ref="F705:F708"/>
    <mergeCell ref="B692:J692"/>
    <mergeCell ref="B693:J693"/>
    <mergeCell ref="A695:A698"/>
    <mergeCell ref="B695:B698"/>
    <mergeCell ref="E695:E698"/>
    <mergeCell ref="C696:C698"/>
    <mergeCell ref="D696:D698"/>
    <mergeCell ref="G698:H698"/>
    <mergeCell ref="D727:D729"/>
    <mergeCell ref="F727:F728"/>
    <mergeCell ref="G729:H729"/>
    <mergeCell ref="B731:J731"/>
    <mergeCell ref="B732:J732"/>
    <mergeCell ref="B733:J733"/>
    <mergeCell ref="B721:J721"/>
    <mergeCell ref="B722:J722"/>
    <mergeCell ref="B723:J723"/>
    <mergeCell ref="A725:A729"/>
    <mergeCell ref="B725:B729"/>
    <mergeCell ref="C725:C726"/>
    <mergeCell ref="D725:D726"/>
    <mergeCell ref="E725:E729"/>
    <mergeCell ref="F725:F726"/>
    <mergeCell ref="C727:C729"/>
    <mergeCell ref="B715:J715"/>
    <mergeCell ref="B716:J716"/>
    <mergeCell ref="B717:J717"/>
    <mergeCell ref="B718:J718"/>
    <mergeCell ref="B719:J719"/>
    <mergeCell ref="B720:J720"/>
    <mergeCell ref="F740:F741"/>
    <mergeCell ref="C742:C744"/>
    <mergeCell ref="D742:D744"/>
    <mergeCell ref="F742:F743"/>
    <mergeCell ref="G744:H744"/>
    <mergeCell ref="B746:J746"/>
    <mergeCell ref="G738:G739"/>
    <mergeCell ref="H738:H739"/>
    <mergeCell ref="I738:I739"/>
    <mergeCell ref="J738:J739"/>
    <mergeCell ref="L738:M738"/>
    <mergeCell ref="A740:A744"/>
    <mergeCell ref="B740:B744"/>
    <mergeCell ref="C740:C741"/>
    <mergeCell ref="D740:D741"/>
    <mergeCell ref="E740:E744"/>
    <mergeCell ref="B734:J734"/>
    <mergeCell ref="B735:J735"/>
    <mergeCell ref="A737:E737"/>
    <mergeCell ref="G737:H737"/>
    <mergeCell ref="I737:J737"/>
    <mergeCell ref="A738:A739"/>
    <mergeCell ref="B738:B739"/>
    <mergeCell ref="C738:C739"/>
    <mergeCell ref="D738:D739"/>
    <mergeCell ref="E738:E739"/>
    <mergeCell ref="B763:J763"/>
    <mergeCell ref="B764:J764"/>
    <mergeCell ref="B765:J765"/>
    <mergeCell ref="B766:J766"/>
    <mergeCell ref="A768:A777"/>
    <mergeCell ref="B768:B777"/>
    <mergeCell ref="C768:C770"/>
    <mergeCell ref="D768:D770"/>
    <mergeCell ref="E768:E777"/>
    <mergeCell ref="C771:C772"/>
    <mergeCell ref="C757:C758"/>
    <mergeCell ref="D757:D758"/>
    <mergeCell ref="G758:H758"/>
    <mergeCell ref="B760:J760"/>
    <mergeCell ref="B761:J761"/>
    <mergeCell ref="B762:J762"/>
    <mergeCell ref="B747:J747"/>
    <mergeCell ref="B748:J748"/>
    <mergeCell ref="B749:J749"/>
    <mergeCell ref="B750:J750"/>
    <mergeCell ref="A752:A758"/>
    <mergeCell ref="B752:B758"/>
    <mergeCell ref="C752:C754"/>
    <mergeCell ref="D752:D754"/>
    <mergeCell ref="E752:E758"/>
    <mergeCell ref="F752:F754"/>
    <mergeCell ref="B784:J784"/>
    <mergeCell ref="B785:J785"/>
    <mergeCell ref="B786:J786"/>
    <mergeCell ref="B787:J787"/>
    <mergeCell ref="B788:J788"/>
    <mergeCell ref="A790:A795"/>
    <mergeCell ref="B790:B795"/>
    <mergeCell ref="C790:C791"/>
    <mergeCell ref="D790:D791"/>
    <mergeCell ref="E790:E795"/>
    <mergeCell ref="G777:H777"/>
    <mergeCell ref="B779:J779"/>
    <mergeCell ref="B780:J780"/>
    <mergeCell ref="B781:J781"/>
    <mergeCell ref="B782:J782"/>
    <mergeCell ref="B783:J783"/>
    <mergeCell ref="D771:D772"/>
    <mergeCell ref="F771:F772"/>
    <mergeCell ref="C773:C775"/>
    <mergeCell ref="D773:D775"/>
    <mergeCell ref="F773:F775"/>
    <mergeCell ref="C776:C777"/>
    <mergeCell ref="D776:D777"/>
    <mergeCell ref="F805:F806"/>
    <mergeCell ref="C807:C809"/>
    <mergeCell ref="D807:D809"/>
    <mergeCell ref="F807:F808"/>
    <mergeCell ref="G809:H809"/>
    <mergeCell ref="B811:J811"/>
    <mergeCell ref="B798:J798"/>
    <mergeCell ref="B799:J799"/>
    <mergeCell ref="B800:J800"/>
    <mergeCell ref="B801:J801"/>
    <mergeCell ref="B802:J802"/>
    <mergeCell ref="A804:A809"/>
    <mergeCell ref="B804:B809"/>
    <mergeCell ref="C804:C806"/>
    <mergeCell ref="D804:D806"/>
    <mergeCell ref="E804:E809"/>
    <mergeCell ref="F790:F791"/>
    <mergeCell ref="C793:C795"/>
    <mergeCell ref="D793:D795"/>
    <mergeCell ref="F793:F794"/>
    <mergeCell ref="G795:H795"/>
    <mergeCell ref="B797:J797"/>
    <mergeCell ref="H819:H820"/>
    <mergeCell ref="I819:I820"/>
    <mergeCell ref="J819:J820"/>
    <mergeCell ref="L819:M819"/>
    <mergeCell ref="A821:A839"/>
    <mergeCell ref="B821:B839"/>
    <mergeCell ref="C821:C826"/>
    <mergeCell ref="D821:D826"/>
    <mergeCell ref="E821:E839"/>
    <mergeCell ref="F821:F826"/>
    <mergeCell ref="A819:A820"/>
    <mergeCell ref="B819:B820"/>
    <mergeCell ref="C819:C820"/>
    <mergeCell ref="D819:D820"/>
    <mergeCell ref="E819:E820"/>
    <mergeCell ref="G819:G820"/>
    <mergeCell ref="B812:J812"/>
    <mergeCell ref="B813:J813"/>
    <mergeCell ref="B814:J814"/>
    <mergeCell ref="B815:J815"/>
    <mergeCell ref="B816:J816"/>
    <mergeCell ref="A818:E818"/>
    <mergeCell ref="G818:H818"/>
    <mergeCell ref="I818:J818"/>
    <mergeCell ref="G839:H839"/>
    <mergeCell ref="B841:J841"/>
    <mergeCell ref="B842:J842"/>
    <mergeCell ref="B843:J843"/>
    <mergeCell ref="B844:J844"/>
    <mergeCell ref="B845:J845"/>
    <mergeCell ref="C831:C832"/>
    <mergeCell ref="D831:D832"/>
    <mergeCell ref="C833:C835"/>
    <mergeCell ref="D833:D835"/>
    <mergeCell ref="F833:F835"/>
    <mergeCell ref="C836:C839"/>
    <mergeCell ref="D836:D839"/>
    <mergeCell ref="F836:F838"/>
    <mergeCell ref="C827:C828"/>
    <mergeCell ref="D827:D828"/>
    <mergeCell ref="F827:F828"/>
    <mergeCell ref="C829:C830"/>
    <mergeCell ref="D829:D830"/>
    <mergeCell ref="F829:F830"/>
    <mergeCell ref="B858:J858"/>
    <mergeCell ref="B859:J859"/>
    <mergeCell ref="A861:A881"/>
    <mergeCell ref="B861:B881"/>
    <mergeCell ref="C861:C863"/>
    <mergeCell ref="D861:D863"/>
    <mergeCell ref="E861:E881"/>
    <mergeCell ref="F861:F866"/>
    <mergeCell ref="C864:C866"/>
    <mergeCell ref="D864:D866"/>
    <mergeCell ref="B852:J852"/>
    <mergeCell ref="B853:J853"/>
    <mergeCell ref="B854:J854"/>
    <mergeCell ref="B855:J855"/>
    <mergeCell ref="B856:J856"/>
    <mergeCell ref="B857:J857"/>
    <mergeCell ref="B846:J846"/>
    <mergeCell ref="B847:J847"/>
    <mergeCell ref="B848:J848"/>
    <mergeCell ref="B849:J849"/>
    <mergeCell ref="B850:J850"/>
    <mergeCell ref="B851:J851"/>
    <mergeCell ref="B883:J883"/>
    <mergeCell ref="B884:J884"/>
    <mergeCell ref="B885:J885"/>
    <mergeCell ref="B886:J886"/>
    <mergeCell ref="B887:J887"/>
    <mergeCell ref="B888:J888"/>
    <mergeCell ref="C875:C876"/>
    <mergeCell ref="D875:D876"/>
    <mergeCell ref="C877:C881"/>
    <mergeCell ref="D877:D881"/>
    <mergeCell ref="F877:F880"/>
    <mergeCell ref="G881:H881"/>
    <mergeCell ref="C867:C871"/>
    <mergeCell ref="D867:D871"/>
    <mergeCell ref="F867:F870"/>
    <mergeCell ref="C873:C874"/>
    <mergeCell ref="D873:D874"/>
    <mergeCell ref="F873:F874"/>
    <mergeCell ref="B901:J901"/>
    <mergeCell ref="B902:J902"/>
    <mergeCell ref="B903:J903"/>
    <mergeCell ref="A905:A912"/>
    <mergeCell ref="B905:B912"/>
    <mergeCell ref="C905:C906"/>
    <mergeCell ref="D905:D906"/>
    <mergeCell ref="E905:E912"/>
    <mergeCell ref="F905:F906"/>
    <mergeCell ref="C908:C912"/>
    <mergeCell ref="B895:J895"/>
    <mergeCell ref="B896:J896"/>
    <mergeCell ref="B897:J897"/>
    <mergeCell ref="B898:J898"/>
    <mergeCell ref="B899:J899"/>
    <mergeCell ref="B900:J900"/>
    <mergeCell ref="B889:J889"/>
    <mergeCell ref="B890:J890"/>
    <mergeCell ref="B891:J891"/>
    <mergeCell ref="B892:J892"/>
    <mergeCell ref="B893:J893"/>
    <mergeCell ref="B894:J894"/>
    <mergeCell ref="F924:F925"/>
    <mergeCell ref="G926:H926"/>
    <mergeCell ref="B928:J928"/>
    <mergeCell ref="B929:J929"/>
    <mergeCell ref="B930:J930"/>
    <mergeCell ref="B931:J931"/>
    <mergeCell ref="B917:J917"/>
    <mergeCell ref="B918:J918"/>
    <mergeCell ref="B919:J919"/>
    <mergeCell ref="B920:J920"/>
    <mergeCell ref="B921:J921"/>
    <mergeCell ref="A923:A926"/>
    <mergeCell ref="B923:B926"/>
    <mergeCell ref="E923:E926"/>
    <mergeCell ref="C924:C926"/>
    <mergeCell ref="D924:D926"/>
    <mergeCell ref="D908:D912"/>
    <mergeCell ref="F908:F911"/>
    <mergeCell ref="G912:H912"/>
    <mergeCell ref="B914:J914"/>
    <mergeCell ref="B915:J915"/>
    <mergeCell ref="B916:J916"/>
    <mergeCell ref="I934:I935"/>
    <mergeCell ref="J934:J935"/>
    <mergeCell ref="L934:M934"/>
    <mergeCell ref="A936:A943"/>
    <mergeCell ref="B936:B943"/>
    <mergeCell ref="C936:C938"/>
    <mergeCell ref="D936:D938"/>
    <mergeCell ref="E936:E943"/>
    <mergeCell ref="F936:F938"/>
    <mergeCell ref="C939:C940"/>
    <mergeCell ref="A933:E933"/>
    <mergeCell ref="G933:H933"/>
    <mergeCell ref="I933:J933"/>
    <mergeCell ref="A934:A935"/>
    <mergeCell ref="B934:B935"/>
    <mergeCell ref="C934:C935"/>
    <mergeCell ref="D934:D935"/>
    <mergeCell ref="E934:E935"/>
    <mergeCell ref="G934:G935"/>
    <mergeCell ref="H934:H935"/>
    <mergeCell ref="B952:J952"/>
    <mergeCell ref="A954:A959"/>
    <mergeCell ref="B954:B959"/>
    <mergeCell ref="C954:C956"/>
    <mergeCell ref="D954:D956"/>
    <mergeCell ref="E954:E959"/>
    <mergeCell ref="F954:F956"/>
    <mergeCell ref="C957:C959"/>
    <mergeCell ref="D957:D959"/>
    <mergeCell ref="F957:F958"/>
    <mergeCell ref="B946:J946"/>
    <mergeCell ref="B947:J947"/>
    <mergeCell ref="B948:J948"/>
    <mergeCell ref="B949:J949"/>
    <mergeCell ref="B950:J950"/>
    <mergeCell ref="B951:J951"/>
    <mergeCell ref="D939:D940"/>
    <mergeCell ref="F939:F940"/>
    <mergeCell ref="C941:C943"/>
    <mergeCell ref="D941:D943"/>
    <mergeCell ref="G943:H943"/>
    <mergeCell ref="B945:J945"/>
    <mergeCell ref="C976:C977"/>
    <mergeCell ref="D976:D977"/>
    <mergeCell ref="F976:F977"/>
    <mergeCell ref="C978:C979"/>
    <mergeCell ref="D978:D979"/>
    <mergeCell ref="G979:H979"/>
    <mergeCell ref="B966:J966"/>
    <mergeCell ref="A968:A979"/>
    <mergeCell ref="B968:B979"/>
    <mergeCell ref="C968:C970"/>
    <mergeCell ref="D968:D970"/>
    <mergeCell ref="E968:E979"/>
    <mergeCell ref="F968:F970"/>
    <mergeCell ref="C972:C975"/>
    <mergeCell ref="D972:D975"/>
    <mergeCell ref="F972:F975"/>
    <mergeCell ref="G959:H959"/>
    <mergeCell ref="B961:J961"/>
    <mergeCell ref="B962:J962"/>
    <mergeCell ref="B963:J963"/>
    <mergeCell ref="B964:J964"/>
    <mergeCell ref="B965:J965"/>
    <mergeCell ref="A994:A1008"/>
    <mergeCell ref="B994:B1008"/>
    <mergeCell ref="E994:E1008"/>
    <mergeCell ref="F994:F996"/>
    <mergeCell ref="C995:C996"/>
    <mergeCell ref="D995:D996"/>
    <mergeCell ref="C997:C1001"/>
    <mergeCell ref="D997:D1001"/>
    <mergeCell ref="F997:F1001"/>
    <mergeCell ref="C1003:C1004"/>
    <mergeCell ref="B987:J987"/>
    <mergeCell ref="B988:J988"/>
    <mergeCell ref="B989:J989"/>
    <mergeCell ref="B990:J990"/>
    <mergeCell ref="B991:J991"/>
    <mergeCell ref="B992:J992"/>
    <mergeCell ref="B981:J981"/>
    <mergeCell ref="B982:J982"/>
    <mergeCell ref="B983:J983"/>
    <mergeCell ref="B984:J984"/>
    <mergeCell ref="B985:J985"/>
    <mergeCell ref="B986:J986"/>
    <mergeCell ref="B1016:J1016"/>
    <mergeCell ref="B1017:J1017"/>
    <mergeCell ref="B1018:J1018"/>
    <mergeCell ref="B1019:J1019"/>
    <mergeCell ref="B1020:J1020"/>
    <mergeCell ref="B1021:J1021"/>
    <mergeCell ref="B1010:J1010"/>
    <mergeCell ref="B1011:J1011"/>
    <mergeCell ref="B1012:J1012"/>
    <mergeCell ref="B1013:J1013"/>
    <mergeCell ref="B1014:J1014"/>
    <mergeCell ref="B1015:J1015"/>
    <mergeCell ref="D1003:D1004"/>
    <mergeCell ref="F1003:F1004"/>
    <mergeCell ref="C1005:C1008"/>
    <mergeCell ref="D1005:D1008"/>
    <mergeCell ref="F1005:F1007"/>
    <mergeCell ref="G1008:H1008"/>
    <mergeCell ref="H1027:H1028"/>
    <mergeCell ref="I1027:I1028"/>
    <mergeCell ref="J1027:J1028"/>
    <mergeCell ref="L1027:M1027"/>
    <mergeCell ref="A1029:A1046"/>
    <mergeCell ref="B1029:B1046"/>
    <mergeCell ref="C1029:C1032"/>
    <mergeCell ref="D1029:D1032"/>
    <mergeCell ref="E1029:E1046"/>
    <mergeCell ref="F1029:F1032"/>
    <mergeCell ref="A1027:A1028"/>
    <mergeCell ref="B1027:B1028"/>
    <mergeCell ref="C1027:C1028"/>
    <mergeCell ref="D1027:D1028"/>
    <mergeCell ref="E1027:E1028"/>
    <mergeCell ref="G1027:G1028"/>
    <mergeCell ref="B1022:J1022"/>
    <mergeCell ref="B1023:J1023"/>
    <mergeCell ref="B1024:J1024"/>
    <mergeCell ref="A1026:E1026"/>
    <mergeCell ref="G1026:H1026"/>
    <mergeCell ref="I1026:J1026"/>
    <mergeCell ref="C1045:C1046"/>
    <mergeCell ref="D1045:D1046"/>
    <mergeCell ref="G1046:H1046"/>
    <mergeCell ref="B1051:J1051"/>
    <mergeCell ref="B1052:J1052"/>
    <mergeCell ref="B1053:J1053"/>
    <mergeCell ref="B1054:J1054"/>
    <mergeCell ref="B1055:J1055"/>
    <mergeCell ref="B1056:J1056"/>
    <mergeCell ref="B1048:J1048"/>
    <mergeCell ref="B1049:J1049"/>
    <mergeCell ref="B1050:J1050"/>
    <mergeCell ref="C1040:C1042"/>
    <mergeCell ref="D1040:D1042"/>
    <mergeCell ref="F1040:F1042"/>
    <mergeCell ref="C1043:C1044"/>
    <mergeCell ref="D1043:D1044"/>
    <mergeCell ref="F1043:F1044"/>
    <mergeCell ref="C1033:C1036"/>
    <mergeCell ref="D1033:D1036"/>
    <mergeCell ref="F1033:F1036"/>
    <mergeCell ref="C1037:C1039"/>
    <mergeCell ref="D1037:D1039"/>
    <mergeCell ref="F1037:F1039"/>
    <mergeCell ref="B1071:J1071"/>
    <mergeCell ref="B1072:J1072"/>
    <mergeCell ref="B1073:J1073"/>
    <mergeCell ref="A1075:E1075"/>
    <mergeCell ref="G1075:H1075"/>
    <mergeCell ref="I1075:J1075"/>
    <mergeCell ref="B1065:J1065"/>
    <mergeCell ref="A1067:A1069"/>
    <mergeCell ref="B1067:B1069"/>
    <mergeCell ref="C1067:C1069"/>
    <mergeCell ref="D1067:D1069"/>
    <mergeCell ref="E1067:E1069"/>
    <mergeCell ref="F1067:F1068"/>
    <mergeCell ref="G1069:H1069"/>
    <mergeCell ref="B1057:J1057"/>
    <mergeCell ref="B1058:J1058"/>
    <mergeCell ref="B1059:J1059"/>
    <mergeCell ref="B1060:J1060"/>
    <mergeCell ref="B1061:J1061"/>
    <mergeCell ref="B1062:J1062"/>
    <mergeCell ref="B1063:J1063"/>
    <mergeCell ref="B1064:J1064"/>
    <mergeCell ref="B1094:J1094"/>
    <mergeCell ref="B1095:J1095"/>
    <mergeCell ref="B1096:J1096"/>
    <mergeCell ref="B1097:J1097"/>
    <mergeCell ref="B1098:J1098"/>
    <mergeCell ref="B1099:J1099"/>
    <mergeCell ref="D1086:D1088"/>
    <mergeCell ref="G1088:H1088"/>
    <mergeCell ref="B1090:J1090"/>
    <mergeCell ref="B1091:J1091"/>
    <mergeCell ref="B1092:J1092"/>
    <mergeCell ref="B1093:J1093"/>
    <mergeCell ref="H1076:H1077"/>
    <mergeCell ref="I1076:I1077"/>
    <mergeCell ref="J1076:J1077"/>
    <mergeCell ref="L1076:M1076"/>
    <mergeCell ref="A1078:A1088"/>
    <mergeCell ref="B1078:B1088"/>
    <mergeCell ref="C1078:C1085"/>
    <mergeCell ref="D1078:D1085"/>
    <mergeCell ref="E1078:E1088"/>
    <mergeCell ref="C1086:C1088"/>
    <mergeCell ref="A1076:A1077"/>
    <mergeCell ref="B1076:B1077"/>
    <mergeCell ref="C1076:C1077"/>
    <mergeCell ref="D1076:D1077"/>
    <mergeCell ref="E1076:E1077"/>
    <mergeCell ref="G1076:G1077"/>
    <mergeCell ref="B1117:J1117"/>
    <mergeCell ref="B1118:J1118"/>
    <mergeCell ref="A1120:A1122"/>
    <mergeCell ref="B1120:B1122"/>
    <mergeCell ref="C1120:C1122"/>
    <mergeCell ref="D1120:D1122"/>
    <mergeCell ref="E1120:E1122"/>
    <mergeCell ref="G1122:H1122"/>
    <mergeCell ref="B1111:J1111"/>
    <mergeCell ref="B1112:J1112"/>
    <mergeCell ref="B1113:J1113"/>
    <mergeCell ref="B1114:J1114"/>
    <mergeCell ref="B1115:J1115"/>
    <mergeCell ref="B1116:J1116"/>
    <mergeCell ref="B1100:J1100"/>
    <mergeCell ref="A1102:A1109"/>
    <mergeCell ref="B1102:B1109"/>
    <mergeCell ref="C1102:C1106"/>
    <mergeCell ref="D1102:D1106"/>
    <mergeCell ref="E1102:E1109"/>
    <mergeCell ref="C1107:C1109"/>
    <mergeCell ref="D1107:D1109"/>
    <mergeCell ref="G1109:H1109"/>
    <mergeCell ref="J1129:J1130"/>
    <mergeCell ref="L1129:M1129"/>
    <mergeCell ref="A1131:A1144"/>
    <mergeCell ref="B1131:B1144"/>
    <mergeCell ref="E1131:E1144"/>
    <mergeCell ref="C1132:C1134"/>
    <mergeCell ref="D1132:D1134"/>
    <mergeCell ref="F1132:F1133"/>
    <mergeCell ref="A1129:A1130"/>
    <mergeCell ref="B1129:B1130"/>
    <mergeCell ref="C1129:C1130"/>
    <mergeCell ref="D1129:D1130"/>
    <mergeCell ref="E1129:E1130"/>
    <mergeCell ref="G1129:G1130"/>
    <mergeCell ref="B1124:J1124"/>
    <mergeCell ref="B1125:J1125"/>
    <mergeCell ref="B1126:J1126"/>
    <mergeCell ref="A1128:E1128"/>
    <mergeCell ref="G1128:H1128"/>
    <mergeCell ref="I1128:J1128"/>
    <mergeCell ref="A1161:A1169"/>
    <mergeCell ref="B1161:B1169"/>
    <mergeCell ref="E1161:E1169"/>
    <mergeCell ref="C1162:C1164"/>
    <mergeCell ref="D1162:D1164"/>
    <mergeCell ref="C1166:C1169"/>
    <mergeCell ref="D1166:D1169"/>
    <mergeCell ref="B1151:J1151"/>
    <mergeCell ref="B1152:J1152"/>
    <mergeCell ref="B1153:J1153"/>
    <mergeCell ref="B1154:J1154"/>
    <mergeCell ref="B1155:J1155"/>
    <mergeCell ref="B1156:J1156"/>
    <mergeCell ref="G1144:H1144"/>
    <mergeCell ref="B1146:J1146"/>
    <mergeCell ref="B1147:J1147"/>
    <mergeCell ref="B1148:J1148"/>
    <mergeCell ref="B1149:J1149"/>
    <mergeCell ref="B1150:J1150"/>
    <mergeCell ref="C1142:C1144"/>
    <mergeCell ref="D1142:D1144"/>
    <mergeCell ref="B1205:J1205"/>
    <mergeCell ref="B1194:J1194"/>
    <mergeCell ref="B1195:J1195"/>
    <mergeCell ref="B1196:J1196"/>
    <mergeCell ref="B1197:J1197"/>
    <mergeCell ref="B1198:J1198"/>
    <mergeCell ref="B1199:J1199"/>
    <mergeCell ref="B1176:J1176"/>
    <mergeCell ref="B1177:J1177"/>
    <mergeCell ref="B1178:J1178"/>
    <mergeCell ref="B1179:J1179"/>
    <mergeCell ref="A1181:A1192"/>
    <mergeCell ref="B1181:B1192"/>
    <mergeCell ref="C1181:C1192"/>
    <mergeCell ref="D1181:D1192"/>
    <mergeCell ref="E1181:E1192"/>
    <mergeCell ref="G1192:H1192"/>
    <mergeCell ref="E160:H160"/>
    <mergeCell ref="I160:M160"/>
    <mergeCell ref="E161:H161"/>
    <mergeCell ref="I161:M161"/>
    <mergeCell ref="E162:H162"/>
    <mergeCell ref="I162:M162"/>
    <mergeCell ref="E163:H163"/>
    <mergeCell ref="I163:M163"/>
    <mergeCell ref="E164:H164"/>
    <mergeCell ref="I164:M164"/>
    <mergeCell ref="E165:H165"/>
    <mergeCell ref="I165:M165"/>
    <mergeCell ref="B1200:J1200"/>
    <mergeCell ref="B1201:J1201"/>
    <mergeCell ref="B1202:J1202"/>
    <mergeCell ref="B1203:J1203"/>
    <mergeCell ref="B1204:J1204"/>
    <mergeCell ref="G1169:H1169"/>
    <mergeCell ref="B1171:J1171"/>
    <mergeCell ref="B1172:J1172"/>
    <mergeCell ref="B1173:J1173"/>
    <mergeCell ref="B1174:J1174"/>
    <mergeCell ref="B1175:J1175"/>
    <mergeCell ref="B1157:J1157"/>
    <mergeCell ref="B1158:J1158"/>
    <mergeCell ref="B1159:J1159"/>
    <mergeCell ref="C1136:C1138"/>
    <mergeCell ref="D1136:D1138"/>
    <mergeCell ref="C1139:C1141"/>
    <mergeCell ref="D1139:D1141"/>
    <mergeCell ref="H1129:H1130"/>
    <mergeCell ref="I1129:I1130"/>
  </mergeCells>
  <pageMargins left="0.25" right="0.25" top="0.75" bottom="0.75" header="0.3" footer="0.3"/>
  <pageSetup orientation="landscape" horizontalDpi="0" verticalDpi="0" r:id="rId1"/>
  <headerFooter>
    <oddFooter>&amp;L&amp;"Bahij Zar,Regular"&amp;8&amp;K000000د تضمین کیفیت او اعتبار ورکولو بورډ د ۱۴۰۳/۰۹/۰۴ نېټې په (۳۰) غونډه کې دا چوکاټ تائید
او د لوړو زده کړو وزارت د ۱۴۴۷/۰۱/۰۷ نېټې د (۴۰۶) ګڼه حکم له مخې منظور شوی دی&amp;CPage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پشتی بازنگری غیر طبی</vt:lpstr>
      <vt:lpstr>گزارش بازنگری غیر طبی</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2025-07-31T18:30:17Z</cp:lastPrinted>
  <dcterms:created xsi:type="dcterms:W3CDTF">2020-11-16T06:19:49Z</dcterms:created>
  <dcterms:modified xsi:type="dcterms:W3CDTF">2025-08-21T08:14:31Z</dcterms:modified>
</cp:coreProperties>
</file>