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Desktop\چارچوب جدید1404 دری\"/>
    </mc:Choice>
  </mc:AlternateContent>
  <bookViews>
    <workbookView xWindow="0" yWindow="0" windowWidth="23040" windowHeight="9072" tabRatio="604" activeTab="1"/>
  </bookViews>
  <sheets>
    <sheet name="پشتی خودی طبی" sheetId="21" r:id="rId1"/>
    <sheet name="گزارش خودی طبی" sheetId="24" r:id="rId2"/>
  </sheets>
  <calcPr calcId="162913"/>
</workbook>
</file>

<file path=xl/calcChain.xml><?xml version="1.0" encoding="utf-8"?>
<calcChain xmlns="http://schemas.openxmlformats.org/spreadsheetml/2006/main">
  <c r="A52" i="21" l="1"/>
  <c r="A51" i="21"/>
  <c r="A50" i="21"/>
  <c r="A49" i="21"/>
  <c r="A48" i="21"/>
  <c r="A47" i="21"/>
  <c r="A46" i="21"/>
  <c r="A45" i="21"/>
  <c r="A44" i="21"/>
  <c r="A43" i="21"/>
  <c r="A42" i="21"/>
  <c r="A41" i="21"/>
  <c r="A63" i="21"/>
  <c r="A54" i="21"/>
  <c r="A55" i="21"/>
  <c r="A56" i="21"/>
  <c r="A57" i="21"/>
  <c r="A58" i="21"/>
  <c r="A59" i="21"/>
  <c r="A60" i="21"/>
  <c r="A61" i="21"/>
  <c r="A62" i="21"/>
  <c r="A53" i="21"/>
  <c r="A40" i="21"/>
  <c r="M472" i="24"/>
  <c r="L472" i="24"/>
  <c r="I472" i="24"/>
  <c r="M6" i="24"/>
  <c r="L6" i="24"/>
  <c r="I6" i="24"/>
  <c r="G6" i="24"/>
  <c r="A6" i="24"/>
  <c r="A1548" i="24" l="1"/>
  <c r="A1547" i="24"/>
  <c r="A1546" i="24"/>
  <c r="A1545" i="24"/>
  <c r="A1544" i="24"/>
  <c r="A1543" i="24"/>
  <c r="A1542" i="24"/>
  <c r="A1541" i="24"/>
  <c r="A1540" i="24"/>
  <c r="A1539" i="24"/>
  <c r="A1538" i="24"/>
  <c r="A1537" i="24"/>
  <c r="A1536" i="24"/>
  <c r="A1535" i="24"/>
  <c r="A1534" i="24"/>
  <c r="A1533" i="24"/>
  <c r="A1532" i="24"/>
  <c r="A1531" i="24"/>
  <c r="A1530" i="24"/>
  <c r="A1529" i="24"/>
  <c r="A1528" i="24"/>
  <c r="A1527" i="24"/>
  <c r="A1526" i="24"/>
  <c r="A1525" i="24"/>
  <c r="A1524" i="24"/>
  <c r="A1523" i="24"/>
  <c r="A1522" i="24"/>
  <c r="A1521" i="24"/>
  <c r="A1520" i="24"/>
  <c r="A1519" i="24"/>
  <c r="A1518" i="24"/>
  <c r="A1517" i="24"/>
  <c r="A1516" i="24"/>
  <c r="A1515" i="24"/>
  <c r="A1514" i="24"/>
  <c r="A1513" i="24"/>
  <c r="A1512" i="24"/>
  <c r="A1511" i="24"/>
  <c r="A1510" i="24"/>
  <c r="A1509" i="24"/>
  <c r="A1508" i="24"/>
  <c r="L1505" i="24"/>
  <c r="I1505" i="24"/>
  <c r="E1464" i="24" s="1"/>
  <c r="M1504" i="24"/>
  <c r="K1504" i="24"/>
  <c r="J1504" i="24"/>
  <c r="M1503" i="24"/>
  <c r="K1503" i="24"/>
  <c r="J1503" i="24"/>
  <c r="M1502" i="24"/>
  <c r="K1502" i="24"/>
  <c r="J1502" i="24"/>
  <c r="M1501" i="24"/>
  <c r="K1501" i="24"/>
  <c r="J1501" i="24"/>
  <c r="M1500" i="24"/>
  <c r="K1500" i="24"/>
  <c r="J1500" i="24"/>
  <c r="M1499" i="24"/>
  <c r="K1499" i="24"/>
  <c r="J1499" i="24"/>
  <c r="M1498" i="24"/>
  <c r="K1498" i="24"/>
  <c r="J1498" i="24"/>
  <c r="M1497" i="24"/>
  <c r="K1497" i="24"/>
  <c r="J1497" i="24"/>
  <c r="M1496" i="24"/>
  <c r="K1496" i="24"/>
  <c r="J1496" i="24"/>
  <c r="M1495" i="24"/>
  <c r="K1495" i="24"/>
  <c r="J1495" i="24"/>
  <c r="M1494" i="24"/>
  <c r="K1494" i="24"/>
  <c r="J1494" i="24"/>
  <c r="M1493" i="24"/>
  <c r="K1493" i="24"/>
  <c r="J1493" i="24"/>
  <c r="M1492" i="24"/>
  <c r="K1492" i="24"/>
  <c r="J1492" i="24"/>
  <c r="M1491" i="24"/>
  <c r="K1491" i="24"/>
  <c r="J1491" i="24"/>
  <c r="M1490" i="24"/>
  <c r="K1490" i="24"/>
  <c r="J1490" i="24"/>
  <c r="M1489" i="24"/>
  <c r="K1489" i="24"/>
  <c r="J1489" i="24"/>
  <c r="M1488" i="24"/>
  <c r="K1488" i="24"/>
  <c r="J1488" i="24"/>
  <c r="M1487" i="24"/>
  <c r="K1487" i="24"/>
  <c r="J1487" i="24"/>
  <c r="M1486" i="24"/>
  <c r="K1486" i="24"/>
  <c r="J1486" i="24"/>
  <c r="M1485" i="24"/>
  <c r="K1485" i="24"/>
  <c r="J1485" i="24"/>
  <c r="M1484" i="24"/>
  <c r="K1484" i="24"/>
  <c r="J1484" i="24"/>
  <c r="M1483" i="24"/>
  <c r="K1483" i="24"/>
  <c r="J1483" i="24"/>
  <c r="M1482" i="24"/>
  <c r="K1482" i="24"/>
  <c r="J1482" i="24"/>
  <c r="M1481" i="24"/>
  <c r="K1481" i="24"/>
  <c r="J1481" i="24"/>
  <c r="M1480" i="24"/>
  <c r="K1480" i="24"/>
  <c r="J1480" i="24"/>
  <c r="M1479" i="24"/>
  <c r="K1479" i="24"/>
  <c r="J1479" i="24"/>
  <c r="M1478" i="24"/>
  <c r="K1478" i="24"/>
  <c r="J1478" i="24"/>
  <c r="M1477" i="24"/>
  <c r="K1477" i="24"/>
  <c r="J1477" i="24"/>
  <c r="M1476" i="24"/>
  <c r="K1476" i="24"/>
  <c r="J1476" i="24"/>
  <c r="M1475" i="24"/>
  <c r="K1475" i="24"/>
  <c r="J1475" i="24"/>
  <c r="M1474" i="24"/>
  <c r="K1474" i="24"/>
  <c r="J1474" i="24"/>
  <c r="M1473" i="24"/>
  <c r="K1473" i="24"/>
  <c r="J1473" i="24"/>
  <c r="M1472" i="24"/>
  <c r="K1472" i="24"/>
  <c r="J1472" i="24"/>
  <c r="M1471" i="24"/>
  <c r="K1471" i="24"/>
  <c r="J1471" i="24"/>
  <c r="M1470" i="24"/>
  <c r="K1470" i="24"/>
  <c r="J1470" i="24"/>
  <c r="M1469" i="24"/>
  <c r="K1469" i="24"/>
  <c r="J1469" i="24"/>
  <c r="M1468" i="24"/>
  <c r="K1468" i="24"/>
  <c r="J1468" i="24"/>
  <c r="M1467" i="24"/>
  <c r="K1467" i="24"/>
  <c r="J1467" i="24"/>
  <c r="M1466" i="24"/>
  <c r="K1466" i="24"/>
  <c r="J1466" i="24"/>
  <c r="M1465" i="24"/>
  <c r="K1465" i="24"/>
  <c r="J1465" i="24"/>
  <c r="M1464" i="24"/>
  <c r="K1464" i="24"/>
  <c r="J1464" i="24"/>
  <c r="A1462" i="24"/>
  <c r="A1461" i="24"/>
  <c r="A1460" i="24"/>
  <c r="A1459" i="24"/>
  <c r="A1458" i="24"/>
  <c r="A1457" i="24"/>
  <c r="A1456" i="24"/>
  <c r="A1455" i="24"/>
  <c r="A1454" i="24"/>
  <c r="A1453" i="24"/>
  <c r="A1452" i="24"/>
  <c r="A1451" i="24"/>
  <c r="A1450" i="24"/>
  <c r="A1449" i="24"/>
  <c r="A1448" i="24"/>
  <c r="A1447" i="24"/>
  <c r="A1446" i="24"/>
  <c r="A1445" i="24"/>
  <c r="A1444" i="24"/>
  <c r="A1443" i="24"/>
  <c r="A1442" i="24"/>
  <c r="A1441" i="24"/>
  <c r="A1440" i="24"/>
  <c r="A1439" i="24"/>
  <c r="A1438" i="24"/>
  <c r="A1437" i="24"/>
  <c r="A1436" i="24"/>
  <c r="A1435" i="24"/>
  <c r="A1434" i="24"/>
  <c r="A1433" i="24"/>
  <c r="A1432" i="24"/>
  <c r="A1431" i="24"/>
  <c r="A1430" i="24"/>
  <c r="A1429" i="24"/>
  <c r="A1428" i="24"/>
  <c r="A1427" i="24"/>
  <c r="A1426" i="24"/>
  <c r="A1425" i="24"/>
  <c r="A1424" i="24"/>
  <c r="A1423" i="24"/>
  <c r="A1422" i="24"/>
  <c r="A1421" i="24"/>
  <c r="A1420" i="24"/>
  <c r="A1419" i="24"/>
  <c r="A1418" i="24"/>
  <c r="A1417" i="24"/>
  <c r="A1416" i="24"/>
  <c r="A1415" i="24"/>
  <c r="A1414" i="24"/>
  <c r="A1413" i="24"/>
  <c r="A1412" i="24"/>
  <c r="A1411" i="24"/>
  <c r="A1410" i="24"/>
  <c r="A1409" i="24"/>
  <c r="A1408" i="24"/>
  <c r="A1407" i="24"/>
  <c r="A1406" i="24"/>
  <c r="A1405" i="24"/>
  <c r="A1404" i="24"/>
  <c r="L1401" i="24"/>
  <c r="I1401" i="24"/>
  <c r="E1342" i="24" s="1"/>
  <c r="M1400" i="24"/>
  <c r="K1400" i="24"/>
  <c r="J1400" i="24"/>
  <c r="M1399" i="24"/>
  <c r="K1399" i="24"/>
  <c r="J1399" i="24"/>
  <c r="M1398" i="24"/>
  <c r="K1398" i="24"/>
  <c r="J1398" i="24"/>
  <c r="M1397" i="24"/>
  <c r="K1397" i="24"/>
  <c r="J1397" i="24"/>
  <c r="M1396" i="24"/>
  <c r="K1396" i="24"/>
  <c r="J1396" i="24"/>
  <c r="M1395" i="24"/>
  <c r="K1395" i="24"/>
  <c r="J1395" i="24"/>
  <c r="M1394" i="24"/>
  <c r="K1394" i="24"/>
  <c r="J1394" i="24"/>
  <c r="M1393" i="24"/>
  <c r="K1393" i="24"/>
  <c r="J1393" i="24"/>
  <c r="M1392" i="24"/>
  <c r="K1392" i="24"/>
  <c r="J1392" i="24"/>
  <c r="M1391" i="24"/>
  <c r="K1391" i="24"/>
  <c r="J1391" i="24"/>
  <c r="M1390" i="24"/>
  <c r="K1390" i="24"/>
  <c r="J1390" i="24"/>
  <c r="M1389" i="24"/>
  <c r="K1389" i="24"/>
  <c r="J1389" i="24"/>
  <c r="M1388" i="24"/>
  <c r="K1388" i="24"/>
  <c r="J1388" i="24"/>
  <c r="M1387" i="24"/>
  <c r="K1387" i="24"/>
  <c r="J1387" i="24"/>
  <c r="M1386" i="24"/>
  <c r="K1386" i="24"/>
  <c r="J1386" i="24"/>
  <c r="M1385" i="24"/>
  <c r="K1385" i="24"/>
  <c r="J1385" i="24"/>
  <c r="M1384" i="24"/>
  <c r="K1384" i="24"/>
  <c r="J1384" i="24"/>
  <c r="M1383" i="24"/>
  <c r="K1383" i="24"/>
  <c r="J1383" i="24"/>
  <c r="M1382" i="24"/>
  <c r="K1382" i="24"/>
  <c r="J1382" i="24"/>
  <c r="M1381" i="24"/>
  <c r="K1381" i="24"/>
  <c r="J1381" i="24"/>
  <c r="M1380" i="24"/>
  <c r="K1380" i="24"/>
  <c r="J1380" i="24"/>
  <c r="M1379" i="24"/>
  <c r="K1379" i="24"/>
  <c r="J1379" i="24"/>
  <c r="M1378" i="24"/>
  <c r="K1378" i="24"/>
  <c r="J1378" i="24"/>
  <c r="M1377" i="24"/>
  <c r="K1377" i="24"/>
  <c r="J1377" i="24"/>
  <c r="M1376" i="24"/>
  <c r="K1376" i="24"/>
  <c r="J1376" i="24"/>
  <c r="M1375" i="24"/>
  <c r="K1375" i="24"/>
  <c r="J1375" i="24"/>
  <c r="M1374" i="24"/>
  <c r="K1374" i="24"/>
  <c r="J1374" i="24"/>
  <c r="M1373" i="24"/>
  <c r="K1373" i="24"/>
  <c r="J1373" i="24"/>
  <c r="M1372" i="24"/>
  <c r="K1372" i="24"/>
  <c r="J1372" i="24"/>
  <c r="M1371" i="24"/>
  <c r="K1371" i="24"/>
  <c r="J1371" i="24"/>
  <c r="M1370" i="24"/>
  <c r="K1370" i="24"/>
  <c r="J1370" i="24"/>
  <c r="M1369" i="24"/>
  <c r="K1369" i="24"/>
  <c r="J1369" i="24"/>
  <c r="M1368" i="24"/>
  <c r="K1368" i="24"/>
  <c r="J1368" i="24"/>
  <c r="M1367" i="24"/>
  <c r="K1367" i="24"/>
  <c r="J1367" i="24"/>
  <c r="M1366" i="24"/>
  <c r="K1366" i="24"/>
  <c r="J1366" i="24"/>
  <c r="M1365" i="24"/>
  <c r="K1365" i="24"/>
  <c r="J1365" i="24"/>
  <c r="M1364" i="24"/>
  <c r="K1364" i="24"/>
  <c r="J1364" i="24"/>
  <c r="M1363" i="24"/>
  <c r="K1363" i="24"/>
  <c r="J1363" i="24"/>
  <c r="M1362" i="24"/>
  <c r="K1362" i="24"/>
  <c r="J1362" i="24"/>
  <c r="M1361" i="24"/>
  <c r="K1361" i="24"/>
  <c r="J1361" i="24"/>
  <c r="M1360" i="24"/>
  <c r="K1360" i="24"/>
  <c r="J1360" i="24"/>
  <c r="M1359" i="24"/>
  <c r="K1359" i="24"/>
  <c r="J1359" i="24"/>
  <c r="M1358" i="24"/>
  <c r="K1358" i="24"/>
  <c r="J1358" i="24"/>
  <c r="M1357" i="24"/>
  <c r="K1357" i="24"/>
  <c r="J1357" i="24"/>
  <c r="M1356" i="24"/>
  <c r="K1356" i="24"/>
  <c r="J1356" i="24"/>
  <c r="M1355" i="24"/>
  <c r="K1355" i="24"/>
  <c r="J1355" i="24"/>
  <c r="M1354" i="24"/>
  <c r="K1354" i="24"/>
  <c r="J1354" i="24"/>
  <c r="M1353" i="24"/>
  <c r="K1353" i="24"/>
  <c r="J1353" i="24"/>
  <c r="M1352" i="24"/>
  <c r="K1352" i="24"/>
  <c r="J1352" i="24"/>
  <c r="M1351" i="24"/>
  <c r="K1351" i="24"/>
  <c r="J1351" i="24"/>
  <c r="M1350" i="24"/>
  <c r="K1350" i="24"/>
  <c r="J1350" i="24"/>
  <c r="M1349" i="24"/>
  <c r="K1349" i="24"/>
  <c r="J1349" i="24"/>
  <c r="M1348" i="24"/>
  <c r="K1348" i="24"/>
  <c r="J1348" i="24"/>
  <c r="M1347" i="24"/>
  <c r="K1347" i="24"/>
  <c r="J1347" i="24"/>
  <c r="M1346" i="24"/>
  <c r="K1346" i="24"/>
  <c r="J1346" i="24"/>
  <c r="M1345" i="24"/>
  <c r="K1345" i="24"/>
  <c r="J1345" i="24"/>
  <c r="M1344" i="24"/>
  <c r="K1344" i="24"/>
  <c r="J1344" i="24"/>
  <c r="M1343" i="24"/>
  <c r="K1343" i="24"/>
  <c r="J1343" i="24"/>
  <c r="M1342" i="24"/>
  <c r="K1342" i="24"/>
  <c r="J1342" i="24"/>
  <c r="A1337" i="24"/>
  <c r="A1336" i="24"/>
  <c r="A1335" i="24"/>
  <c r="A1334" i="24"/>
  <c r="A1333" i="24"/>
  <c r="A1332" i="24"/>
  <c r="A1331" i="24"/>
  <c r="A1330" i="24"/>
  <c r="A1329" i="24"/>
  <c r="A1328" i="24"/>
  <c r="A1327" i="24"/>
  <c r="L1324" i="24"/>
  <c r="I1324" i="24"/>
  <c r="M1323" i="24"/>
  <c r="K1323" i="24"/>
  <c r="J1323" i="24"/>
  <c r="M1322" i="24"/>
  <c r="K1322" i="24"/>
  <c r="J1322" i="24"/>
  <c r="M1321" i="24"/>
  <c r="K1321" i="24"/>
  <c r="J1321" i="24"/>
  <c r="M1320" i="24"/>
  <c r="K1320" i="24"/>
  <c r="J1320" i="24"/>
  <c r="M1319" i="24"/>
  <c r="K1319" i="24"/>
  <c r="J1319" i="24"/>
  <c r="M1318" i="24"/>
  <c r="K1318" i="24"/>
  <c r="J1318" i="24"/>
  <c r="M1317" i="24"/>
  <c r="K1317" i="24"/>
  <c r="J1317" i="24"/>
  <c r="M1316" i="24"/>
  <c r="K1316" i="24"/>
  <c r="J1316" i="24"/>
  <c r="M1315" i="24"/>
  <c r="K1315" i="24"/>
  <c r="J1315" i="24"/>
  <c r="M1314" i="24"/>
  <c r="K1314" i="24"/>
  <c r="J1314" i="24"/>
  <c r="M1313" i="24"/>
  <c r="K1313" i="24"/>
  <c r="J1313" i="24"/>
  <c r="A1311" i="24"/>
  <c r="A1310" i="24"/>
  <c r="A1309" i="24"/>
  <c r="A1308" i="24"/>
  <c r="A1307" i="24"/>
  <c r="A1306" i="24"/>
  <c r="A1305" i="24"/>
  <c r="A1304" i="24"/>
  <c r="L1301" i="24"/>
  <c r="I1301" i="24"/>
  <c r="E1293" i="24" s="1"/>
  <c r="M1300" i="24"/>
  <c r="K1300" i="24"/>
  <c r="J1300" i="24"/>
  <c r="M1299" i="24"/>
  <c r="K1299" i="24"/>
  <c r="J1299" i="24"/>
  <c r="M1298" i="24"/>
  <c r="K1298" i="24"/>
  <c r="J1298" i="24"/>
  <c r="M1297" i="24"/>
  <c r="K1297" i="24"/>
  <c r="J1297" i="24"/>
  <c r="M1296" i="24"/>
  <c r="K1296" i="24"/>
  <c r="J1296" i="24"/>
  <c r="M1295" i="24"/>
  <c r="K1295" i="24"/>
  <c r="J1295" i="24"/>
  <c r="M1294" i="24"/>
  <c r="K1294" i="24"/>
  <c r="J1294" i="24"/>
  <c r="M1293" i="24"/>
  <c r="K1293" i="24"/>
  <c r="J1293" i="24"/>
  <c r="A1291" i="24"/>
  <c r="A1290" i="24"/>
  <c r="A1289" i="24"/>
  <c r="A1288" i="24"/>
  <c r="A1287" i="24"/>
  <c r="A1286" i="24"/>
  <c r="A1285" i="24"/>
  <c r="A1284" i="24"/>
  <c r="A1283" i="24"/>
  <c r="A1282" i="24"/>
  <c r="A1281" i="24"/>
  <c r="A1280" i="24"/>
  <c r="A1279" i="24"/>
  <c r="L1276" i="24"/>
  <c r="I1276" i="24"/>
  <c r="E1263" i="24" s="1"/>
  <c r="M1275" i="24"/>
  <c r="K1275" i="24"/>
  <c r="J1275" i="24"/>
  <c r="M1274" i="24"/>
  <c r="K1274" i="24"/>
  <c r="J1274" i="24"/>
  <c r="M1273" i="24"/>
  <c r="K1273" i="24"/>
  <c r="J1273" i="24"/>
  <c r="M1272" i="24"/>
  <c r="K1272" i="24"/>
  <c r="J1272" i="24"/>
  <c r="M1271" i="24"/>
  <c r="K1271" i="24"/>
  <c r="J1271" i="24"/>
  <c r="M1270" i="24"/>
  <c r="K1270" i="24"/>
  <c r="J1270" i="24"/>
  <c r="M1269" i="24"/>
  <c r="K1269" i="24"/>
  <c r="J1269" i="24"/>
  <c r="M1268" i="24"/>
  <c r="K1268" i="24"/>
  <c r="J1268" i="24"/>
  <c r="M1267" i="24"/>
  <c r="K1267" i="24"/>
  <c r="J1267" i="24"/>
  <c r="M1266" i="24"/>
  <c r="K1266" i="24"/>
  <c r="J1266" i="24"/>
  <c r="M1265" i="24"/>
  <c r="K1265" i="24"/>
  <c r="J1265" i="24"/>
  <c r="M1264" i="24"/>
  <c r="K1264" i="24"/>
  <c r="J1264" i="24"/>
  <c r="M1263" i="24"/>
  <c r="K1263" i="24"/>
  <c r="J1263" i="24"/>
  <c r="A1258" i="24"/>
  <c r="A1257" i="24"/>
  <c r="L1254" i="24"/>
  <c r="I1254" i="24"/>
  <c r="E1252" i="24" s="1"/>
  <c r="M1253" i="24"/>
  <c r="K1253" i="24"/>
  <c r="J1253" i="24"/>
  <c r="M1252" i="24"/>
  <c r="K1252" i="24"/>
  <c r="J1252" i="24"/>
  <c r="J1254" i="24" s="1"/>
  <c r="A1250" i="24"/>
  <c r="A1249" i="24"/>
  <c r="A1248" i="24"/>
  <c r="A1247" i="24"/>
  <c r="A1246" i="24"/>
  <c r="A1245" i="24"/>
  <c r="A1244" i="24"/>
  <c r="L1241" i="24"/>
  <c r="I1241" i="24"/>
  <c r="M1240" i="24"/>
  <c r="K1240" i="24"/>
  <c r="J1240" i="24"/>
  <c r="M1239" i="24"/>
  <c r="K1239" i="24"/>
  <c r="J1239" i="24"/>
  <c r="M1238" i="24"/>
  <c r="K1238" i="24"/>
  <c r="J1238" i="24"/>
  <c r="M1237" i="24"/>
  <c r="K1237" i="24"/>
  <c r="J1237" i="24"/>
  <c r="M1236" i="24"/>
  <c r="K1236" i="24"/>
  <c r="J1236" i="24"/>
  <c r="M1235" i="24"/>
  <c r="K1235" i="24"/>
  <c r="J1235" i="24"/>
  <c r="M1234" i="24"/>
  <c r="K1234" i="24"/>
  <c r="J1234" i="24"/>
  <c r="A1232" i="24"/>
  <c r="A1231" i="24"/>
  <c r="A1230" i="24"/>
  <c r="A1229" i="24"/>
  <c r="A1228" i="24"/>
  <c r="A1227" i="24"/>
  <c r="A1226" i="24"/>
  <c r="A1225" i="24"/>
  <c r="A1224" i="24"/>
  <c r="A1223" i="24"/>
  <c r="L1220" i="24"/>
  <c r="I1220" i="24"/>
  <c r="E1210" i="24" s="1"/>
  <c r="M1219" i="24"/>
  <c r="K1219" i="24"/>
  <c r="J1219" i="24"/>
  <c r="M1218" i="24"/>
  <c r="K1218" i="24"/>
  <c r="J1218" i="24"/>
  <c r="M1217" i="24"/>
  <c r="K1217" i="24"/>
  <c r="J1217" i="24"/>
  <c r="M1216" i="24"/>
  <c r="K1216" i="24"/>
  <c r="J1216" i="24"/>
  <c r="M1215" i="24"/>
  <c r="K1215" i="24"/>
  <c r="J1215" i="24"/>
  <c r="M1214" i="24"/>
  <c r="K1214" i="24"/>
  <c r="J1214" i="24"/>
  <c r="M1213" i="24"/>
  <c r="K1213" i="24"/>
  <c r="J1213" i="24"/>
  <c r="M1212" i="24"/>
  <c r="K1212" i="24"/>
  <c r="J1212" i="24"/>
  <c r="M1211" i="24"/>
  <c r="K1211" i="24"/>
  <c r="J1211" i="24"/>
  <c r="M1210" i="24"/>
  <c r="K1210" i="24"/>
  <c r="J1210" i="24"/>
  <c r="A1205" i="24"/>
  <c r="A1204" i="24"/>
  <c r="L1201" i="24"/>
  <c r="I1201" i="24"/>
  <c r="E1199" i="24" s="1"/>
  <c r="M1200" i="24"/>
  <c r="K1200" i="24"/>
  <c r="J1200" i="24"/>
  <c r="M1199" i="24"/>
  <c r="K1199" i="24"/>
  <c r="J1199" i="24"/>
  <c r="A1197" i="24"/>
  <c r="A1196" i="24"/>
  <c r="A1195" i="24"/>
  <c r="A1194" i="24"/>
  <c r="A1193" i="24"/>
  <c r="A1192" i="24"/>
  <c r="A1191" i="24"/>
  <c r="A1190" i="24"/>
  <c r="A1189" i="24"/>
  <c r="A1188" i="24"/>
  <c r="A1187" i="24"/>
  <c r="A1186" i="24"/>
  <c r="A1185" i="24"/>
  <c r="A1184" i="24"/>
  <c r="A1183" i="24"/>
  <c r="A1182" i="24"/>
  <c r="A1181" i="24"/>
  <c r="L1178" i="24"/>
  <c r="I1178" i="24"/>
  <c r="E1161" i="24" s="1"/>
  <c r="M1177" i="24"/>
  <c r="K1177" i="24"/>
  <c r="J1177" i="24"/>
  <c r="M1176" i="24"/>
  <c r="K1176" i="24"/>
  <c r="J1176" i="24"/>
  <c r="M1175" i="24"/>
  <c r="K1175" i="24"/>
  <c r="J1175" i="24"/>
  <c r="M1174" i="24"/>
  <c r="K1174" i="24"/>
  <c r="J1174" i="24"/>
  <c r="M1173" i="24"/>
  <c r="K1173" i="24"/>
  <c r="J1173" i="24"/>
  <c r="M1172" i="24"/>
  <c r="K1172" i="24"/>
  <c r="J1172" i="24"/>
  <c r="M1171" i="24"/>
  <c r="K1171" i="24"/>
  <c r="J1171" i="24"/>
  <c r="M1170" i="24"/>
  <c r="K1170" i="24"/>
  <c r="J1170" i="24"/>
  <c r="M1169" i="24"/>
  <c r="K1169" i="24"/>
  <c r="J1169" i="24"/>
  <c r="M1168" i="24"/>
  <c r="K1168" i="24"/>
  <c r="J1168" i="24"/>
  <c r="M1167" i="24"/>
  <c r="K1167" i="24"/>
  <c r="J1167" i="24"/>
  <c r="M1166" i="24"/>
  <c r="K1166" i="24"/>
  <c r="J1166" i="24"/>
  <c r="M1165" i="24"/>
  <c r="K1165" i="24"/>
  <c r="J1165" i="24"/>
  <c r="M1164" i="24"/>
  <c r="K1164" i="24"/>
  <c r="J1164" i="24"/>
  <c r="M1163" i="24"/>
  <c r="K1163" i="24"/>
  <c r="J1163" i="24"/>
  <c r="M1162" i="24"/>
  <c r="K1162" i="24"/>
  <c r="J1162" i="24"/>
  <c r="M1161" i="24"/>
  <c r="K1161" i="24"/>
  <c r="J1161" i="24"/>
  <c r="A1156" i="24"/>
  <c r="A1155" i="24"/>
  <c r="A1154" i="24"/>
  <c r="A1153" i="24"/>
  <c r="A1152" i="24"/>
  <c r="A1151" i="24"/>
  <c r="A1150" i="24"/>
  <c r="A1149" i="24"/>
  <c r="A1148" i="24"/>
  <c r="A1147" i="24"/>
  <c r="A1146" i="24"/>
  <c r="A1145" i="24"/>
  <c r="A1144" i="24"/>
  <c r="A1143" i="24"/>
  <c r="L1140" i="24"/>
  <c r="I1140" i="24"/>
  <c r="E1126" i="24" s="1"/>
  <c r="M1139" i="24"/>
  <c r="K1139" i="24"/>
  <c r="J1139" i="24"/>
  <c r="M1138" i="24"/>
  <c r="K1138" i="24"/>
  <c r="J1138" i="24"/>
  <c r="M1137" i="24"/>
  <c r="K1137" i="24"/>
  <c r="J1137" i="24"/>
  <c r="M1136" i="24"/>
  <c r="K1136" i="24"/>
  <c r="J1136" i="24"/>
  <c r="M1135" i="24"/>
  <c r="K1135" i="24"/>
  <c r="J1135" i="24"/>
  <c r="M1134" i="24"/>
  <c r="K1134" i="24"/>
  <c r="J1134" i="24"/>
  <c r="M1133" i="24"/>
  <c r="K1133" i="24"/>
  <c r="J1133" i="24"/>
  <c r="M1132" i="24"/>
  <c r="K1132" i="24"/>
  <c r="J1132" i="24"/>
  <c r="M1131" i="24"/>
  <c r="K1131" i="24"/>
  <c r="J1131" i="24"/>
  <c r="M1130" i="24"/>
  <c r="K1130" i="24"/>
  <c r="J1130" i="24"/>
  <c r="M1129" i="24"/>
  <c r="K1129" i="24"/>
  <c r="J1129" i="24"/>
  <c r="M1128" i="24"/>
  <c r="K1128" i="24"/>
  <c r="J1128" i="24"/>
  <c r="M1127" i="24"/>
  <c r="K1127" i="24"/>
  <c r="J1127" i="24"/>
  <c r="M1126" i="24"/>
  <c r="K1126" i="24"/>
  <c r="J1126" i="24"/>
  <c r="A1124" i="24"/>
  <c r="A1123" i="24"/>
  <c r="A1122" i="24"/>
  <c r="A1121" i="24"/>
  <c r="A1120" i="24"/>
  <c r="A1119" i="24"/>
  <c r="A1118" i="24"/>
  <c r="A1117" i="24"/>
  <c r="A1116" i="24"/>
  <c r="A1115" i="24"/>
  <c r="A1114" i="24"/>
  <c r="L1111" i="24"/>
  <c r="I1111" i="24"/>
  <c r="M1110" i="24"/>
  <c r="K1110" i="24"/>
  <c r="J1110" i="24"/>
  <c r="M1109" i="24"/>
  <c r="K1109" i="24"/>
  <c r="J1109" i="24"/>
  <c r="M1108" i="24"/>
  <c r="K1108" i="24"/>
  <c r="J1108" i="24"/>
  <c r="M1107" i="24"/>
  <c r="K1107" i="24"/>
  <c r="J1107" i="24"/>
  <c r="M1106" i="24"/>
  <c r="K1106" i="24"/>
  <c r="J1106" i="24"/>
  <c r="M1105" i="24"/>
  <c r="K1105" i="24"/>
  <c r="J1105" i="24"/>
  <c r="M1104" i="24"/>
  <c r="K1104" i="24"/>
  <c r="J1104" i="24"/>
  <c r="M1103" i="24"/>
  <c r="K1103" i="24"/>
  <c r="J1103" i="24"/>
  <c r="M1102" i="24"/>
  <c r="K1102" i="24"/>
  <c r="J1102" i="24"/>
  <c r="M1101" i="24"/>
  <c r="K1101" i="24"/>
  <c r="J1101" i="24"/>
  <c r="M1100" i="24"/>
  <c r="K1100" i="24"/>
  <c r="J1100" i="24"/>
  <c r="A1098" i="24"/>
  <c r="A1097" i="24"/>
  <c r="A1096" i="24"/>
  <c r="A1095" i="24"/>
  <c r="A1094" i="24"/>
  <c r="L1091" i="24"/>
  <c r="I1091" i="24"/>
  <c r="M1090" i="24"/>
  <c r="K1090" i="24"/>
  <c r="J1090" i="24"/>
  <c r="M1089" i="24"/>
  <c r="K1089" i="24"/>
  <c r="J1089" i="24"/>
  <c r="M1088" i="24"/>
  <c r="K1088" i="24"/>
  <c r="J1088" i="24"/>
  <c r="M1087" i="24"/>
  <c r="K1087" i="24"/>
  <c r="J1087" i="24"/>
  <c r="M1086" i="24"/>
  <c r="K1086" i="24"/>
  <c r="J1086" i="24"/>
  <c r="A1084" i="24"/>
  <c r="A1083" i="24"/>
  <c r="A1082" i="24"/>
  <c r="A1081" i="24"/>
  <c r="A1080" i="24"/>
  <c r="A1079" i="24"/>
  <c r="A1078" i="24"/>
  <c r="L1075" i="24"/>
  <c r="I1075" i="24"/>
  <c r="E1068" i="24" s="1"/>
  <c r="M1074" i="24"/>
  <c r="K1074" i="24"/>
  <c r="J1074" i="24"/>
  <c r="M1073" i="24"/>
  <c r="K1073" i="24"/>
  <c r="J1073" i="24"/>
  <c r="M1072" i="24"/>
  <c r="K1072" i="24"/>
  <c r="J1072" i="24"/>
  <c r="M1071" i="24"/>
  <c r="K1071" i="24"/>
  <c r="J1071" i="24"/>
  <c r="M1070" i="24"/>
  <c r="K1070" i="24"/>
  <c r="J1070" i="24"/>
  <c r="M1069" i="24"/>
  <c r="K1069" i="24"/>
  <c r="J1069" i="24"/>
  <c r="M1068" i="24"/>
  <c r="K1068" i="24"/>
  <c r="J1068" i="24"/>
  <c r="A1063" i="24"/>
  <c r="A1062" i="24"/>
  <c r="A1061" i="24"/>
  <c r="L1058" i="24"/>
  <c r="I1058" i="24"/>
  <c r="E1055" i="24" s="1"/>
  <c r="M1057" i="24"/>
  <c r="K1057" i="24"/>
  <c r="J1057" i="24"/>
  <c r="M1056" i="24"/>
  <c r="K1056" i="24"/>
  <c r="J1056" i="24"/>
  <c r="M1055" i="24"/>
  <c r="K1055" i="24"/>
  <c r="J1055" i="24"/>
  <c r="A1053" i="24"/>
  <c r="A1052" i="24"/>
  <c r="A1051" i="24"/>
  <c r="A1050" i="24"/>
  <c r="A1049" i="24"/>
  <c r="A1048" i="24"/>
  <c r="A1047" i="24"/>
  <c r="L1044" i="24"/>
  <c r="I1044" i="24"/>
  <c r="M1043" i="24"/>
  <c r="K1043" i="24"/>
  <c r="J1043" i="24"/>
  <c r="M1042" i="24"/>
  <c r="K1042" i="24"/>
  <c r="J1042" i="24"/>
  <c r="M1041" i="24"/>
  <c r="K1041" i="24"/>
  <c r="J1041" i="24"/>
  <c r="M1040" i="24"/>
  <c r="K1040" i="24"/>
  <c r="J1040" i="24"/>
  <c r="M1039" i="24"/>
  <c r="K1039" i="24"/>
  <c r="J1039" i="24"/>
  <c r="M1038" i="24"/>
  <c r="K1038" i="24"/>
  <c r="J1038" i="24"/>
  <c r="M1037" i="24"/>
  <c r="K1037" i="24"/>
  <c r="J1037" i="24"/>
  <c r="A1035" i="24"/>
  <c r="A1034" i="24"/>
  <c r="A1033" i="24"/>
  <c r="A1032" i="24"/>
  <c r="A1031" i="24"/>
  <c r="A1030" i="24"/>
  <c r="A1029" i="24"/>
  <c r="A1028" i="24"/>
  <c r="A1027" i="24"/>
  <c r="A1026" i="24"/>
  <c r="A1025" i="24"/>
  <c r="A1024" i="24"/>
  <c r="A1023" i="24"/>
  <c r="A1022" i="24"/>
  <c r="A1021" i="24"/>
  <c r="A1020" i="24"/>
  <c r="A1019" i="24"/>
  <c r="A1018" i="24"/>
  <c r="A1017" i="24"/>
  <c r="A1016" i="24"/>
  <c r="L1013" i="24"/>
  <c r="I1013" i="24"/>
  <c r="E993" i="24" s="1"/>
  <c r="M1012" i="24"/>
  <c r="K1012" i="24"/>
  <c r="J1012" i="24"/>
  <c r="M1011" i="24"/>
  <c r="K1011" i="24"/>
  <c r="J1011" i="24"/>
  <c r="M1010" i="24"/>
  <c r="K1010" i="24"/>
  <c r="J1010" i="24"/>
  <c r="M1009" i="24"/>
  <c r="K1009" i="24"/>
  <c r="J1009" i="24"/>
  <c r="M1008" i="24"/>
  <c r="K1008" i="24"/>
  <c r="J1008" i="24"/>
  <c r="M1007" i="24"/>
  <c r="K1007" i="24"/>
  <c r="J1007" i="24"/>
  <c r="M1006" i="24"/>
  <c r="K1006" i="24"/>
  <c r="J1006" i="24"/>
  <c r="M1005" i="24"/>
  <c r="K1005" i="24"/>
  <c r="J1005" i="24"/>
  <c r="M1004" i="24"/>
  <c r="K1004" i="24"/>
  <c r="J1004" i="24"/>
  <c r="M1003" i="24"/>
  <c r="K1003" i="24"/>
  <c r="J1003" i="24"/>
  <c r="M1002" i="24"/>
  <c r="K1002" i="24"/>
  <c r="J1002" i="24"/>
  <c r="M1001" i="24"/>
  <c r="K1001" i="24"/>
  <c r="J1001" i="24"/>
  <c r="M1000" i="24"/>
  <c r="K1000" i="24"/>
  <c r="J1000" i="24"/>
  <c r="M999" i="24"/>
  <c r="K999" i="24"/>
  <c r="J999" i="24"/>
  <c r="M998" i="24"/>
  <c r="K998" i="24"/>
  <c r="J998" i="24"/>
  <c r="M997" i="24"/>
  <c r="K997" i="24"/>
  <c r="J997" i="24"/>
  <c r="M996" i="24"/>
  <c r="K996" i="24"/>
  <c r="J996" i="24"/>
  <c r="M995" i="24"/>
  <c r="K995" i="24"/>
  <c r="J995" i="24"/>
  <c r="M994" i="24"/>
  <c r="K994" i="24"/>
  <c r="J994" i="24"/>
  <c r="M993" i="24"/>
  <c r="K993" i="24"/>
  <c r="J993" i="24"/>
  <c r="A991" i="24"/>
  <c r="A990" i="24"/>
  <c r="A989" i="24"/>
  <c r="A988" i="24"/>
  <c r="A987" i="24"/>
  <c r="A986" i="24"/>
  <c r="A985" i="24"/>
  <c r="A984" i="24"/>
  <c r="A983" i="24"/>
  <c r="A982" i="24"/>
  <c r="A981" i="24"/>
  <c r="A980" i="24"/>
  <c r="A979" i="24"/>
  <c r="A978" i="24"/>
  <c r="A977" i="24"/>
  <c r="A976" i="24"/>
  <c r="A975" i="24"/>
  <c r="A974" i="24"/>
  <c r="L971" i="24"/>
  <c r="I971" i="24"/>
  <c r="E953" i="24" s="1"/>
  <c r="M970" i="24"/>
  <c r="K970" i="24"/>
  <c r="J970" i="24"/>
  <c r="M969" i="24"/>
  <c r="K969" i="24"/>
  <c r="J969" i="24"/>
  <c r="M968" i="24"/>
  <c r="K968" i="24"/>
  <c r="J968" i="24"/>
  <c r="M967" i="24"/>
  <c r="K967" i="24"/>
  <c r="J967" i="24"/>
  <c r="M966" i="24"/>
  <c r="K966" i="24"/>
  <c r="J966" i="24"/>
  <c r="M965" i="24"/>
  <c r="K965" i="24"/>
  <c r="J965" i="24"/>
  <c r="M964" i="24"/>
  <c r="K964" i="24"/>
  <c r="J964" i="24"/>
  <c r="M963" i="24"/>
  <c r="K963" i="24"/>
  <c r="J963" i="24"/>
  <c r="M962" i="24"/>
  <c r="K962" i="24"/>
  <c r="J962" i="24"/>
  <c r="M961" i="24"/>
  <c r="K961" i="24"/>
  <c r="J961" i="24"/>
  <c r="M960" i="24"/>
  <c r="K960" i="24"/>
  <c r="J960" i="24"/>
  <c r="M959" i="24"/>
  <c r="K959" i="24"/>
  <c r="J959" i="24"/>
  <c r="M958" i="24"/>
  <c r="K958" i="24"/>
  <c r="J958" i="24"/>
  <c r="M957" i="24"/>
  <c r="K957" i="24"/>
  <c r="J957" i="24"/>
  <c r="M956" i="24"/>
  <c r="K956" i="24"/>
  <c r="J956" i="24"/>
  <c r="M955" i="24"/>
  <c r="K955" i="24"/>
  <c r="J955" i="24"/>
  <c r="M954" i="24"/>
  <c r="K954" i="24"/>
  <c r="J954" i="24"/>
  <c r="M953" i="24"/>
  <c r="K953" i="24"/>
  <c r="J953" i="24"/>
  <c r="A948" i="24"/>
  <c r="A947" i="24"/>
  <c r="A946" i="24"/>
  <c r="A945" i="24"/>
  <c r="A944" i="24"/>
  <c r="L941" i="24"/>
  <c r="I941" i="24"/>
  <c r="E936" i="24" s="1"/>
  <c r="M940" i="24"/>
  <c r="K940" i="24"/>
  <c r="J940" i="24"/>
  <c r="M939" i="24"/>
  <c r="K939" i="24"/>
  <c r="J939" i="24"/>
  <c r="M938" i="24"/>
  <c r="K938" i="24"/>
  <c r="J938" i="24"/>
  <c r="M937" i="24"/>
  <c r="K937" i="24"/>
  <c r="J937" i="24"/>
  <c r="M936" i="24"/>
  <c r="K936" i="24"/>
  <c r="J936" i="24"/>
  <c r="A934" i="24"/>
  <c r="A933" i="24"/>
  <c r="A932" i="24"/>
  <c r="A931" i="24"/>
  <c r="A930" i="24"/>
  <c r="L927" i="24"/>
  <c r="I927" i="24"/>
  <c r="M926" i="24"/>
  <c r="K926" i="24"/>
  <c r="J926" i="24"/>
  <c r="M925" i="24"/>
  <c r="K925" i="24"/>
  <c r="J925" i="24"/>
  <c r="M924" i="24"/>
  <c r="K924" i="24"/>
  <c r="J924" i="24"/>
  <c r="M923" i="24"/>
  <c r="K923" i="24"/>
  <c r="J923" i="24"/>
  <c r="M922" i="24"/>
  <c r="K922" i="24"/>
  <c r="J922" i="24"/>
  <c r="A920" i="24"/>
  <c r="A919" i="24"/>
  <c r="A918" i="24"/>
  <c r="A917" i="24"/>
  <c r="A916" i="24"/>
  <c r="A915" i="24"/>
  <c r="A914" i="24"/>
  <c r="A913" i="24"/>
  <c r="A912" i="24"/>
  <c r="L909" i="24"/>
  <c r="I909" i="24"/>
  <c r="M908" i="24"/>
  <c r="K908" i="24"/>
  <c r="J908" i="24"/>
  <c r="M907" i="24"/>
  <c r="K907" i="24"/>
  <c r="J907" i="24"/>
  <c r="M906" i="24"/>
  <c r="K906" i="24"/>
  <c r="J906" i="24"/>
  <c r="M905" i="24"/>
  <c r="K905" i="24"/>
  <c r="J905" i="24"/>
  <c r="M904" i="24"/>
  <c r="K904" i="24"/>
  <c r="J904" i="24"/>
  <c r="M903" i="24"/>
  <c r="K903" i="24"/>
  <c r="J903" i="24"/>
  <c r="M902" i="24"/>
  <c r="K902" i="24"/>
  <c r="J902" i="24"/>
  <c r="M901" i="24"/>
  <c r="K901" i="24"/>
  <c r="J901" i="24"/>
  <c r="M900" i="24"/>
  <c r="K900" i="24"/>
  <c r="J900" i="24"/>
  <c r="A898" i="24"/>
  <c r="A897" i="24"/>
  <c r="A896" i="24"/>
  <c r="A895" i="24"/>
  <c r="A894" i="24"/>
  <c r="A893" i="24"/>
  <c r="L890" i="24"/>
  <c r="I890" i="24"/>
  <c r="M889" i="24"/>
  <c r="K889" i="24"/>
  <c r="J889" i="24"/>
  <c r="M888" i="24"/>
  <c r="K888" i="24"/>
  <c r="J888" i="24"/>
  <c r="M887" i="24"/>
  <c r="K887" i="24"/>
  <c r="J887" i="24"/>
  <c r="M886" i="24"/>
  <c r="K886" i="24"/>
  <c r="J886" i="24"/>
  <c r="M885" i="24"/>
  <c r="K885" i="24"/>
  <c r="J885" i="24"/>
  <c r="M884" i="24"/>
  <c r="K884" i="24"/>
  <c r="J884" i="24"/>
  <c r="A882" i="24"/>
  <c r="A881" i="24"/>
  <c r="A880" i="24"/>
  <c r="A879" i="24"/>
  <c r="L876" i="24"/>
  <c r="I876" i="24"/>
  <c r="E872" i="24" s="1"/>
  <c r="M875" i="24"/>
  <c r="K875" i="24"/>
  <c r="J875" i="24"/>
  <c r="M874" i="24"/>
  <c r="K874" i="24"/>
  <c r="J874" i="24"/>
  <c r="M873" i="24"/>
  <c r="K873" i="24"/>
  <c r="J873" i="24"/>
  <c r="M872" i="24"/>
  <c r="K872" i="24"/>
  <c r="J872" i="24"/>
  <c r="A867" i="24"/>
  <c r="A866" i="24"/>
  <c r="A865" i="24"/>
  <c r="A864" i="24"/>
  <c r="L861" i="24"/>
  <c r="I861" i="24"/>
  <c r="M860" i="24"/>
  <c r="K860" i="24"/>
  <c r="J860" i="24"/>
  <c r="M859" i="24"/>
  <c r="K859" i="24"/>
  <c r="J859" i="24"/>
  <c r="M858" i="24"/>
  <c r="K858" i="24"/>
  <c r="J858" i="24"/>
  <c r="M857" i="24"/>
  <c r="K857" i="24"/>
  <c r="J857" i="24"/>
  <c r="A855" i="24"/>
  <c r="A854" i="24"/>
  <c r="A853" i="24"/>
  <c r="A852" i="24"/>
  <c r="A851" i="24"/>
  <c r="A850" i="24"/>
  <c r="A849" i="24"/>
  <c r="A848" i="24"/>
  <c r="L845" i="24"/>
  <c r="I845" i="24"/>
  <c r="E837" i="24" s="1"/>
  <c r="M844" i="24"/>
  <c r="K844" i="24"/>
  <c r="J844" i="24"/>
  <c r="M843" i="24"/>
  <c r="K843" i="24"/>
  <c r="J843" i="24"/>
  <c r="M842" i="24"/>
  <c r="K842" i="24"/>
  <c r="J842" i="24"/>
  <c r="M841" i="24"/>
  <c r="K841" i="24"/>
  <c r="J841" i="24"/>
  <c r="M840" i="24"/>
  <c r="K840" i="24"/>
  <c r="J840" i="24"/>
  <c r="M839" i="24"/>
  <c r="K839" i="24"/>
  <c r="J839" i="24"/>
  <c r="M838" i="24"/>
  <c r="K838" i="24"/>
  <c r="J838" i="24"/>
  <c r="M837" i="24"/>
  <c r="K837" i="24"/>
  <c r="J837" i="24"/>
  <c r="A835" i="24"/>
  <c r="A834" i="24"/>
  <c r="A833" i="24"/>
  <c r="L830" i="24"/>
  <c r="I830" i="24"/>
  <c r="M829" i="24"/>
  <c r="K829" i="24"/>
  <c r="J829" i="24"/>
  <c r="M828" i="24"/>
  <c r="K828" i="24"/>
  <c r="J828" i="24"/>
  <c r="M827" i="24"/>
  <c r="K827" i="24"/>
  <c r="J827" i="24"/>
  <c r="A825" i="24"/>
  <c r="A824" i="24"/>
  <c r="A823" i="24"/>
  <c r="A822" i="24"/>
  <c r="A821" i="24"/>
  <c r="A820" i="24"/>
  <c r="A819" i="24"/>
  <c r="L816" i="24"/>
  <c r="I816" i="24"/>
  <c r="E809" i="24" s="1"/>
  <c r="M815" i="24"/>
  <c r="K815" i="24"/>
  <c r="J815" i="24"/>
  <c r="M814" i="24"/>
  <c r="K814" i="24"/>
  <c r="J814" i="24"/>
  <c r="M813" i="24"/>
  <c r="K813" i="24"/>
  <c r="J813" i="24"/>
  <c r="M812" i="24"/>
  <c r="K812" i="24"/>
  <c r="J812" i="24"/>
  <c r="M811" i="24"/>
  <c r="K811" i="24"/>
  <c r="J811" i="24"/>
  <c r="M810" i="24"/>
  <c r="K810" i="24"/>
  <c r="J810" i="24"/>
  <c r="M809" i="24"/>
  <c r="K809" i="24"/>
  <c r="J809" i="24"/>
  <c r="A807" i="24"/>
  <c r="A806" i="24"/>
  <c r="A805" i="24"/>
  <c r="A804" i="24"/>
  <c r="A803" i="24"/>
  <c r="A802" i="24"/>
  <c r="L799" i="24"/>
  <c r="I799" i="24"/>
  <c r="E793" i="24" s="1"/>
  <c r="M798" i="24"/>
  <c r="K798" i="24"/>
  <c r="J798" i="24"/>
  <c r="M797" i="24"/>
  <c r="K797" i="24"/>
  <c r="J797" i="24"/>
  <c r="M796" i="24"/>
  <c r="K796" i="24"/>
  <c r="J796" i="24"/>
  <c r="M795" i="24"/>
  <c r="K795" i="24"/>
  <c r="J795" i="24"/>
  <c r="M794" i="24"/>
  <c r="K794" i="24"/>
  <c r="J794" i="24"/>
  <c r="M793" i="24"/>
  <c r="K793" i="24"/>
  <c r="J793" i="24"/>
  <c r="A791" i="24"/>
  <c r="A790" i="24"/>
  <c r="A789" i="24"/>
  <c r="A788" i="24"/>
  <c r="A787" i="24"/>
  <c r="A786" i="24"/>
  <c r="A785" i="24"/>
  <c r="A784" i="24"/>
  <c r="A783" i="24"/>
  <c r="A782" i="24"/>
  <c r="A781" i="24"/>
  <c r="A780" i="24"/>
  <c r="A779" i="24"/>
  <c r="L776" i="24"/>
  <c r="I776" i="24"/>
  <c r="E763" i="24" s="1"/>
  <c r="M775" i="24"/>
  <c r="K775" i="24"/>
  <c r="J775" i="24"/>
  <c r="M774" i="24"/>
  <c r="K774" i="24"/>
  <c r="J774" i="24"/>
  <c r="M773" i="24"/>
  <c r="K773" i="24"/>
  <c r="J773" i="24"/>
  <c r="M772" i="24"/>
  <c r="K772" i="24"/>
  <c r="J772" i="24"/>
  <c r="M771" i="24"/>
  <c r="K771" i="24"/>
  <c r="J771" i="24"/>
  <c r="M770" i="24"/>
  <c r="K770" i="24"/>
  <c r="J770" i="24"/>
  <c r="M769" i="24"/>
  <c r="K769" i="24"/>
  <c r="J769" i="24"/>
  <c r="M768" i="24"/>
  <c r="K768" i="24"/>
  <c r="J768" i="24"/>
  <c r="M767" i="24"/>
  <c r="K767" i="24"/>
  <c r="J767" i="24"/>
  <c r="M766" i="24"/>
  <c r="K766" i="24"/>
  <c r="J766" i="24"/>
  <c r="M765" i="24"/>
  <c r="K765" i="24"/>
  <c r="J765" i="24"/>
  <c r="M764" i="24"/>
  <c r="K764" i="24"/>
  <c r="J764" i="24"/>
  <c r="M763" i="24"/>
  <c r="K763" i="24"/>
  <c r="J763" i="24"/>
  <c r="A758" i="24"/>
  <c r="A757" i="24"/>
  <c r="A756" i="24"/>
  <c r="L753" i="24"/>
  <c r="I753" i="24"/>
  <c r="E750" i="24" s="1"/>
  <c r="M752" i="24"/>
  <c r="K752" i="24"/>
  <c r="J752" i="24"/>
  <c r="M751" i="24"/>
  <c r="K751" i="24"/>
  <c r="J751" i="24"/>
  <c r="M750" i="24"/>
  <c r="K750" i="24"/>
  <c r="J750" i="24"/>
  <c r="A748" i="24"/>
  <c r="A747" i="24"/>
  <c r="A746" i="24"/>
  <c r="L743" i="24"/>
  <c r="I743" i="24"/>
  <c r="M742" i="24"/>
  <c r="K742" i="24"/>
  <c r="J742" i="24"/>
  <c r="M741" i="24"/>
  <c r="K741" i="24"/>
  <c r="J741" i="24"/>
  <c r="M740" i="24"/>
  <c r="K740" i="24"/>
  <c r="J740" i="24"/>
  <c r="A738" i="24"/>
  <c r="A737" i="24"/>
  <c r="A736" i="24"/>
  <c r="A735" i="24"/>
  <c r="A734" i="24"/>
  <c r="A733" i="24"/>
  <c r="A732" i="24"/>
  <c r="L729" i="24"/>
  <c r="I729" i="24"/>
  <c r="E722" i="24" s="1"/>
  <c r="M728" i="24"/>
  <c r="K728" i="24"/>
  <c r="J728" i="24"/>
  <c r="M727" i="24"/>
  <c r="K727" i="24"/>
  <c r="J727" i="24"/>
  <c r="M726" i="24"/>
  <c r="K726" i="24"/>
  <c r="J726" i="24"/>
  <c r="M725" i="24"/>
  <c r="K725" i="24"/>
  <c r="J725" i="24"/>
  <c r="M724" i="24"/>
  <c r="K724" i="24"/>
  <c r="J724" i="24"/>
  <c r="M723" i="24"/>
  <c r="K723" i="24"/>
  <c r="J723" i="24"/>
  <c r="M722" i="24"/>
  <c r="K722" i="24"/>
  <c r="J722" i="24"/>
  <c r="A720" i="24"/>
  <c r="A719" i="24"/>
  <c r="A718" i="24"/>
  <c r="A717" i="24"/>
  <c r="A716" i="24"/>
  <c r="L713" i="24"/>
  <c r="I713" i="24"/>
  <c r="E708" i="24" s="1"/>
  <c r="M712" i="24"/>
  <c r="K712" i="24"/>
  <c r="J712" i="24"/>
  <c r="M711" i="24"/>
  <c r="K711" i="24"/>
  <c r="J711" i="24"/>
  <c r="M710" i="24"/>
  <c r="K710" i="24"/>
  <c r="J710" i="24"/>
  <c r="M709" i="24"/>
  <c r="K709" i="24"/>
  <c r="J709" i="24"/>
  <c r="M708" i="24"/>
  <c r="K708" i="24"/>
  <c r="J708" i="24"/>
  <c r="A703" i="24"/>
  <c r="A702" i="24"/>
  <c r="A701" i="24"/>
  <c r="A700" i="24"/>
  <c r="A699" i="24"/>
  <c r="A698" i="24"/>
  <c r="A697" i="24"/>
  <c r="L694" i="24"/>
  <c r="I694" i="24"/>
  <c r="M693" i="24"/>
  <c r="K693" i="24"/>
  <c r="J693" i="24"/>
  <c r="M692" i="24"/>
  <c r="K692" i="24"/>
  <c r="J692" i="24"/>
  <c r="M691" i="24"/>
  <c r="K691" i="24"/>
  <c r="J691" i="24"/>
  <c r="M690" i="24"/>
  <c r="K690" i="24"/>
  <c r="J690" i="24"/>
  <c r="M689" i="24"/>
  <c r="K689" i="24"/>
  <c r="J689" i="24"/>
  <c r="M688" i="24"/>
  <c r="K688" i="24"/>
  <c r="J688" i="24"/>
  <c r="M687" i="24"/>
  <c r="K687" i="24"/>
  <c r="J687" i="24"/>
  <c r="M686" i="24"/>
  <c r="K686" i="24"/>
  <c r="J686" i="24"/>
  <c r="E686" i="24"/>
  <c r="A684" i="24"/>
  <c r="A683" i="24"/>
  <c r="A682" i="24"/>
  <c r="A681" i="24"/>
  <c r="A680" i="24"/>
  <c r="L677" i="24"/>
  <c r="I677" i="24"/>
  <c r="E672" i="24" s="1"/>
  <c r="M676" i="24"/>
  <c r="K676" i="24"/>
  <c r="J676" i="24"/>
  <c r="M675" i="24"/>
  <c r="K675" i="24"/>
  <c r="J675" i="24"/>
  <c r="M674" i="24"/>
  <c r="K674" i="24"/>
  <c r="J674" i="24"/>
  <c r="M673" i="24"/>
  <c r="K673" i="24"/>
  <c r="J673" i="24"/>
  <c r="M672" i="24"/>
  <c r="K672" i="24"/>
  <c r="J672" i="24"/>
  <c r="A670" i="24"/>
  <c r="A669" i="24"/>
  <c r="A668" i="24"/>
  <c r="A667" i="24"/>
  <c r="A666" i="24"/>
  <c r="A665" i="24"/>
  <c r="A664" i="24"/>
  <c r="A663" i="24"/>
  <c r="A662" i="24"/>
  <c r="A661" i="24"/>
  <c r="A660" i="24"/>
  <c r="A659" i="24"/>
  <c r="A658" i="24"/>
  <c r="A657" i="24"/>
  <c r="L654" i="24"/>
  <c r="I654" i="24"/>
  <c r="M653" i="24"/>
  <c r="K653" i="24"/>
  <c r="J653" i="24"/>
  <c r="M652" i="24"/>
  <c r="K652" i="24"/>
  <c r="J652" i="24"/>
  <c r="M651" i="24"/>
  <c r="K651" i="24"/>
  <c r="J651" i="24"/>
  <c r="M650" i="24"/>
  <c r="K650" i="24"/>
  <c r="J650" i="24"/>
  <c r="M649" i="24"/>
  <c r="K649" i="24"/>
  <c r="J649" i="24"/>
  <c r="M648" i="24"/>
  <c r="K648" i="24"/>
  <c r="J648" i="24"/>
  <c r="M647" i="24"/>
  <c r="K647" i="24"/>
  <c r="J647" i="24"/>
  <c r="M646" i="24"/>
  <c r="K646" i="24"/>
  <c r="J646" i="24"/>
  <c r="M645" i="24"/>
  <c r="K645" i="24"/>
  <c r="J645" i="24"/>
  <c r="M644" i="24"/>
  <c r="K644" i="24"/>
  <c r="J644" i="24"/>
  <c r="M643" i="24"/>
  <c r="K643" i="24"/>
  <c r="J643" i="24"/>
  <c r="M642" i="24"/>
  <c r="K642" i="24"/>
  <c r="J642" i="24"/>
  <c r="M641" i="24"/>
  <c r="K641" i="24"/>
  <c r="J641" i="24"/>
  <c r="M640" i="24"/>
  <c r="K640" i="24"/>
  <c r="J640" i="24"/>
  <c r="A635" i="24"/>
  <c r="A634" i="24"/>
  <c r="A633" i="24"/>
  <c r="A632" i="24"/>
  <c r="L629" i="24"/>
  <c r="I629" i="24"/>
  <c r="M628" i="24"/>
  <c r="K628" i="24"/>
  <c r="J628" i="24"/>
  <c r="M627" i="24"/>
  <c r="K627" i="24"/>
  <c r="J627" i="24"/>
  <c r="M626" i="24"/>
  <c r="K626" i="24"/>
  <c r="J626" i="24"/>
  <c r="M625" i="24"/>
  <c r="K625" i="24"/>
  <c r="J625" i="24"/>
  <c r="A623" i="24"/>
  <c r="A622" i="24"/>
  <c r="A621" i="24"/>
  <c r="A620" i="24"/>
  <c r="A619" i="24"/>
  <c r="A618" i="24"/>
  <c r="A617" i="24"/>
  <c r="A616" i="24"/>
  <c r="A615" i="24"/>
  <c r="A614" i="24"/>
  <c r="A613" i="24"/>
  <c r="A612" i="24"/>
  <c r="A611" i="24"/>
  <c r="L608" i="24"/>
  <c r="I608" i="24"/>
  <c r="E595" i="24" s="1"/>
  <c r="M607" i="24"/>
  <c r="K607" i="24"/>
  <c r="J607" i="24"/>
  <c r="M606" i="24"/>
  <c r="K606" i="24"/>
  <c r="J606" i="24"/>
  <c r="M605" i="24"/>
  <c r="K605" i="24"/>
  <c r="J605" i="24"/>
  <c r="M604" i="24"/>
  <c r="K604" i="24"/>
  <c r="J604" i="24"/>
  <c r="M603" i="24"/>
  <c r="K603" i="24"/>
  <c r="J603" i="24"/>
  <c r="M602" i="24"/>
  <c r="K602" i="24"/>
  <c r="J602" i="24"/>
  <c r="M601" i="24"/>
  <c r="K601" i="24"/>
  <c r="J601" i="24"/>
  <c r="M600" i="24"/>
  <c r="K600" i="24"/>
  <c r="J600" i="24"/>
  <c r="M599" i="24"/>
  <c r="K599" i="24"/>
  <c r="J599" i="24"/>
  <c r="M598" i="24"/>
  <c r="K598" i="24"/>
  <c r="J598" i="24"/>
  <c r="M597" i="24"/>
  <c r="K597" i="24"/>
  <c r="J597" i="24"/>
  <c r="M596" i="24"/>
  <c r="K596" i="24"/>
  <c r="J596" i="24"/>
  <c r="M595" i="24"/>
  <c r="K595" i="24"/>
  <c r="J595" i="24"/>
  <c r="A590" i="24"/>
  <c r="A589" i="24"/>
  <c r="A588" i="24"/>
  <c r="A587" i="24"/>
  <c r="A586" i="24"/>
  <c r="L583" i="24"/>
  <c r="I583" i="24"/>
  <c r="M582" i="24"/>
  <c r="K582" i="24"/>
  <c r="J582" i="24"/>
  <c r="M581" i="24"/>
  <c r="K581" i="24"/>
  <c r="J581" i="24"/>
  <c r="M580" i="24"/>
  <c r="K580" i="24"/>
  <c r="J580" i="24"/>
  <c r="M579" i="24"/>
  <c r="K579" i="24"/>
  <c r="J579" i="24"/>
  <c r="M578" i="24"/>
  <c r="K578" i="24"/>
  <c r="J578" i="24"/>
  <c r="A576" i="24"/>
  <c r="A575" i="24"/>
  <c r="A574" i="24"/>
  <c r="A573" i="24"/>
  <c r="A572" i="24"/>
  <c r="A571" i="24"/>
  <c r="A570" i="24"/>
  <c r="A569" i="24"/>
  <c r="A568" i="24"/>
  <c r="A567" i="24"/>
  <c r="A566" i="24"/>
  <c r="A565" i="24"/>
  <c r="A564" i="24"/>
  <c r="A563" i="24"/>
  <c r="A562" i="24"/>
  <c r="A561" i="24"/>
  <c r="A560" i="24"/>
  <c r="A559" i="24"/>
  <c r="A558" i="24"/>
  <c r="A557" i="24"/>
  <c r="A556" i="24"/>
  <c r="L553" i="24"/>
  <c r="I553" i="24"/>
  <c r="M552" i="24"/>
  <c r="K552" i="24"/>
  <c r="J552" i="24"/>
  <c r="M551" i="24"/>
  <c r="K551" i="24"/>
  <c r="J551" i="24"/>
  <c r="M550" i="24"/>
  <c r="K550" i="24"/>
  <c r="J550" i="24"/>
  <c r="M549" i="24"/>
  <c r="K549" i="24"/>
  <c r="J549" i="24"/>
  <c r="M548" i="24"/>
  <c r="K548" i="24"/>
  <c r="J548" i="24"/>
  <c r="M547" i="24"/>
  <c r="K547" i="24"/>
  <c r="J547" i="24"/>
  <c r="M546" i="24"/>
  <c r="K546" i="24"/>
  <c r="J546" i="24"/>
  <c r="M545" i="24"/>
  <c r="K545" i="24"/>
  <c r="J545" i="24"/>
  <c r="M544" i="24"/>
  <c r="K544" i="24"/>
  <c r="J544" i="24"/>
  <c r="M543" i="24"/>
  <c r="K543" i="24"/>
  <c r="J543" i="24"/>
  <c r="M542" i="24"/>
  <c r="K542" i="24"/>
  <c r="J542" i="24"/>
  <c r="M541" i="24"/>
  <c r="K541" i="24"/>
  <c r="J541" i="24"/>
  <c r="M540" i="24"/>
  <c r="K540" i="24"/>
  <c r="J540" i="24"/>
  <c r="M539" i="24"/>
  <c r="K539" i="24"/>
  <c r="J539" i="24"/>
  <c r="M538" i="24"/>
  <c r="K538" i="24"/>
  <c r="J538" i="24"/>
  <c r="M537" i="24"/>
  <c r="K537" i="24"/>
  <c r="J537" i="24"/>
  <c r="M536" i="24"/>
  <c r="K536" i="24"/>
  <c r="J536" i="24"/>
  <c r="M535" i="24"/>
  <c r="K535" i="24"/>
  <c r="J535" i="24"/>
  <c r="M534" i="24"/>
  <c r="K534" i="24"/>
  <c r="J534" i="24"/>
  <c r="M533" i="24"/>
  <c r="K533" i="24"/>
  <c r="J533" i="24"/>
  <c r="M532" i="24"/>
  <c r="K532" i="24"/>
  <c r="J532" i="24"/>
  <c r="A530" i="24"/>
  <c r="A529" i="24"/>
  <c r="A528" i="24"/>
  <c r="A527" i="24"/>
  <c r="A526" i="24"/>
  <c r="A525" i="24"/>
  <c r="A524" i="24"/>
  <c r="A523" i="24"/>
  <c r="A522" i="24"/>
  <c r="A521" i="24"/>
  <c r="A520" i="24"/>
  <c r="A519" i="24"/>
  <c r="A518" i="24"/>
  <c r="A517" i="24"/>
  <c r="A516" i="24"/>
  <c r="A515" i="24"/>
  <c r="A514" i="24"/>
  <c r="L511" i="24"/>
  <c r="I511" i="24"/>
  <c r="E494" i="24" s="1"/>
  <c r="M510" i="24"/>
  <c r="K510" i="24"/>
  <c r="J510" i="24"/>
  <c r="M509" i="24"/>
  <c r="K509" i="24"/>
  <c r="J509" i="24"/>
  <c r="M508" i="24"/>
  <c r="K508" i="24"/>
  <c r="J508" i="24"/>
  <c r="M507" i="24"/>
  <c r="K507" i="24"/>
  <c r="J507" i="24"/>
  <c r="M506" i="24"/>
  <c r="K506" i="24"/>
  <c r="J506" i="24"/>
  <c r="M505" i="24"/>
  <c r="K505" i="24"/>
  <c r="J505" i="24"/>
  <c r="M504" i="24"/>
  <c r="K504" i="24"/>
  <c r="J504" i="24"/>
  <c r="M503" i="24"/>
  <c r="K503" i="24"/>
  <c r="J503" i="24"/>
  <c r="M502" i="24"/>
  <c r="K502" i="24"/>
  <c r="J502" i="24"/>
  <c r="M501" i="24"/>
  <c r="K501" i="24"/>
  <c r="J501" i="24"/>
  <c r="M500" i="24"/>
  <c r="K500" i="24"/>
  <c r="J500" i="24"/>
  <c r="M499" i="24"/>
  <c r="K499" i="24"/>
  <c r="J499" i="24"/>
  <c r="M498" i="24"/>
  <c r="K498" i="24"/>
  <c r="J498" i="24"/>
  <c r="M497" i="24"/>
  <c r="K497" i="24"/>
  <c r="J497" i="24"/>
  <c r="M496" i="24"/>
  <c r="K496" i="24"/>
  <c r="J496" i="24"/>
  <c r="M495" i="24"/>
  <c r="K495" i="24"/>
  <c r="J495" i="24"/>
  <c r="M494" i="24"/>
  <c r="K494" i="24"/>
  <c r="J494" i="24"/>
  <c r="A492" i="24"/>
  <c r="A491" i="24"/>
  <c r="A490" i="24"/>
  <c r="A489" i="24"/>
  <c r="A488" i="24"/>
  <c r="A487" i="24"/>
  <c r="A486" i="24"/>
  <c r="L483" i="24"/>
  <c r="I483" i="24"/>
  <c r="E476" i="24" s="1"/>
  <c r="M482" i="24"/>
  <c r="K482" i="24"/>
  <c r="J482" i="24"/>
  <c r="M481" i="24"/>
  <c r="K481" i="24"/>
  <c r="J481" i="24"/>
  <c r="M480" i="24"/>
  <c r="K480" i="24"/>
  <c r="J480" i="24"/>
  <c r="M479" i="24"/>
  <c r="K479" i="24"/>
  <c r="J479" i="24"/>
  <c r="M478" i="24"/>
  <c r="K478" i="24"/>
  <c r="J478" i="24"/>
  <c r="M477" i="24"/>
  <c r="K477" i="24"/>
  <c r="J477" i="24"/>
  <c r="M476" i="24"/>
  <c r="K476" i="24"/>
  <c r="J476" i="24"/>
  <c r="G472" i="24"/>
  <c r="A472" i="24"/>
  <c r="E105" i="24"/>
  <c r="K105" i="24" s="1"/>
  <c r="E104" i="24"/>
  <c r="K104" i="24" s="1"/>
  <c r="B104" i="24"/>
  <c r="A104" i="24"/>
  <c r="E103" i="24"/>
  <c r="K103" i="24" s="1"/>
  <c r="B103" i="24"/>
  <c r="A103" i="24"/>
  <c r="E102" i="24"/>
  <c r="K102" i="24" s="1"/>
  <c r="B102" i="24"/>
  <c r="A102" i="24"/>
  <c r="E101" i="24"/>
  <c r="K101" i="24" s="1"/>
  <c r="B101" i="24"/>
  <c r="A101" i="24"/>
  <c r="E100" i="24"/>
  <c r="K100" i="24" s="1"/>
  <c r="B100" i="24"/>
  <c r="A100" i="24"/>
  <c r="E99" i="24"/>
  <c r="K99" i="24" s="1"/>
  <c r="B99" i="24"/>
  <c r="A99" i="24"/>
  <c r="E98" i="24"/>
  <c r="K98" i="24" s="1"/>
  <c r="B98" i="24"/>
  <c r="A98" i="24"/>
  <c r="E97" i="24"/>
  <c r="K97" i="24" s="1"/>
  <c r="B97" i="24"/>
  <c r="A97" i="24"/>
  <c r="E96" i="24"/>
  <c r="K96" i="24" s="1"/>
  <c r="B96" i="24"/>
  <c r="A96" i="24"/>
  <c r="E95" i="24"/>
  <c r="K95" i="24" s="1"/>
  <c r="B95" i="24"/>
  <c r="A95" i="24"/>
  <c r="E94" i="24"/>
  <c r="K94" i="24" s="1"/>
  <c r="B94" i="24"/>
  <c r="A94" i="24"/>
  <c r="E90" i="24"/>
  <c r="K90" i="24" s="1"/>
  <c r="E89" i="24"/>
  <c r="K89" i="24" s="1"/>
  <c r="B89" i="24"/>
  <c r="A89" i="24"/>
  <c r="E88" i="24"/>
  <c r="K88" i="24" s="1"/>
  <c r="B88" i="24"/>
  <c r="A88" i="24"/>
  <c r="E87" i="24"/>
  <c r="K87" i="24" s="1"/>
  <c r="B87" i="24"/>
  <c r="A87" i="24"/>
  <c r="E86" i="24"/>
  <c r="K86" i="24" s="1"/>
  <c r="B86" i="24"/>
  <c r="A86" i="24"/>
  <c r="E85" i="24"/>
  <c r="K85" i="24" s="1"/>
  <c r="B85" i="24"/>
  <c r="A85" i="24"/>
  <c r="E84" i="24"/>
  <c r="K84" i="24" s="1"/>
  <c r="B84" i="24"/>
  <c r="A84" i="24"/>
  <c r="E83" i="24"/>
  <c r="K83" i="24" s="1"/>
  <c r="B83" i="24"/>
  <c r="A83" i="24"/>
  <c r="E82" i="24"/>
  <c r="K82" i="24" s="1"/>
  <c r="B82" i="24"/>
  <c r="A82" i="24"/>
  <c r="E81" i="24"/>
  <c r="K81" i="24" s="1"/>
  <c r="B81" i="24"/>
  <c r="A81" i="24"/>
  <c r="E80" i="24"/>
  <c r="K80" i="24" s="1"/>
  <c r="B80" i="24"/>
  <c r="A80" i="24"/>
  <c r="E79" i="24"/>
  <c r="K79" i="24" s="1"/>
  <c r="B79" i="24"/>
  <c r="A79" i="24"/>
  <c r="E75" i="24"/>
  <c r="K75" i="24" s="1"/>
  <c r="E74" i="24"/>
  <c r="K74" i="24" s="1"/>
  <c r="B74" i="24"/>
  <c r="A74" i="24"/>
  <c r="E73" i="24"/>
  <c r="K73" i="24" s="1"/>
  <c r="B73" i="24"/>
  <c r="A73" i="24"/>
  <c r="E72" i="24"/>
  <c r="K72" i="24" s="1"/>
  <c r="B72" i="24"/>
  <c r="A72" i="24"/>
  <c r="E71" i="24"/>
  <c r="K71" i="24" s="1"/>
  <c r="B71" i="24"/>
  <c r="A71" i="24"/>
  <c r="E70" i="24"/>
  <c r="K70" i="24" s="1"/>
  <c r="B70" i="24"/>
  <c r="A70" i="24"/>
  <c r="E69" i="24"/>
  <c r="K69" i="24" s="1"/>
  <c r="B69" i="24"/>
  <c r="A69" i="24"/>
  <c r="E68" i="24"/>
  <c r="K68" i="24" s="1"/>
  <c r="B68" i="24"/>
  <c r="A68" i="24"/>
  <c r="E67" i="24"/>
  <c r="K67" i="24" s="1"/>
  <c r="B67" i="24"/>
  <c r="A67" i="24"/>
  <c r="E66" i="24"/>
  <c r="K66" i="24" s="1"/>
  <c r="B66" i="24"/>
  <c r="A66" i="24"/>
  <c r="E65" i="24"/>
  <c r="K65" i="24" s="1"/>
  <c r="B65" i="24"/>
  <c r="A65" i="24"/>
  <c r="E64" i="24"/>
  <c r="K64" i="24" s="1"/>
  <c r="B64" i="24"/>
  <c r="A64" i="24"/>
  <c r="F20" i="24"/>
  <c r="A75" i="24" l="1"/>
  <c r="A64" i="21"/>
  <c r="K861" i="24"/>
  <c r="K654" i="24"/>
  <c r="K1044" i="24"/>
  <c r="K1111" i="24"/>
  <c r="K1324" i="24"/>
  <c r="M743" i="24"/>
  <c r="K890" i="24"/>
  <c r="E857" i="24"/>
  <c r="K941" i="24"/>
  <c r="J1220" i="24"/>
  <c r="J861" i="24"/>
  <c r="E884" i="24"/>
  <c r="M608" i="24"/>
  <c r="J830" i="24"/>
  <c r="J890" i="24"/>
  <c r="M1201" i="24"/>
  <c r="J608" i="24"/>
  <c r="I637" i="24"/>
  <c r="J11" i="24" s="1"/>
  <c r="H81" i="24" s="1"/>
  <c r="M81" i="24" s="1"/>
  <c r="K1301" i="24"/>
  <c r="K1075" i="24"/>
  <c r="E640" i="24"/>
  <c r="K553" i="24"/>
  <c r="M1158" i="24"/>
  <c r="M17" i="24" s="1"/>
  <c r="M694" i="24"/>
  <c r="K677" i="24"/>
  <c r="J876" i="24"/>
  <c r="M1220" i="24"/>
  <c r="J553" i="24"/>
  <c r="J1044" i="24"/>
  <c r="M845" i="24"/>
  <c r="J941" i="24"/>
  <c r="K1013" i="24"/>
  <c r="K1201" i="24"/>
  <c r="M1241" i="24"/>
  <c r="J816" i="24"/>
  <c r="M1207" i="24"/>
  <c r="M18" i="24" s="1"/>
  <c r="M927" i="24"/>
  <c r="M1260" i="24"/>
  <c r="M19" i="24" s="1"/>
  <c r="I1260" i="24"/>
  <c r="J19" i="24" s="1"/>
  <c r="H74" i="24" s="1"/>
  <c r="M74" i="24" s="1"/>
  <c r="J483" i="24"/>
  <c r="J1301" i="24"/>
  <c r="K743" i="24"/>
  <c r="M830" i="24"/>
  <c r="K753" i="24"/>
  <c r="J1075" i="24"/>
  <c r="K1140" i="24"/>
  <c r="M511" i="24"/>
  <c r="K816" i="24"/>
  <c r="K876" i="24"/>
  <c r="M890" i="24"/>
  <c r="M1013" i="24"/>
  <c r="K1254" i="24"/>
  <c r="E1313" i="24"/>
  <c r="I1339" i="24"/>
  <c r="J20" i="24" s="1"/>
  <c r="H75" i="24" s="1"/>
  <c r="M75" i="24" s="1"/>
  <c r="E532" i="24"/>
  <c r="I950" i="24"/>
  <c r="J15" i="24" s="1"/>
  <c r="H100" i="24" s="1"/>
  <c r="M100" i="24" s="1"/>
  <c r="J1058" i="24"/>
  <c r="K729" i="24"/>
  <c r="M876" i="24"/>
  <c r="M637" i="24"/>
  <c r="M11" i="24" s="1"/>
  <c r="J753" i="24"/>
  <c r="M869" i="24"/>
  <c r="M14" i="24" s="1"/>
  <c r="M909" i="24"/>
  <c r="J971" i="24"/>
  <c r="M1058" i="24"/>
  <c r="J1324" i="24"/>
  <c r="K845" i="24"/>
  <c r="M677" i="24"/>
  <c r="J694" i="24"/>
  <c r="K694" i="24"/>
  <c r="M713" i="24"/>
  <c r="J927" i="24"/>
  <c r="E1100" i="24"/>
  <c r="M1178" i="24"/>
  <c r="M1276" i="24"/>
  <c r="J1401" i="24"/>
  <c r="M1339" i="24"/>
  <c r="M20" i="24" s="1"/>
  <c r="M1301" i="24"/>
  <c r="M971" i="24"/>
  <c r="M553" i="24"/>
  <c r="J677" i="24"/>
  <c r="J713" i="24"/>
  <c r="J799" i="24"/>
  <c r="J1276" i="24"/>
  <c r="M583" i="24"/>
  <c r="K713" i="24"/>
  <c r="M1401" i="24"/>
  <c r="J583" i="24"/>
  <c r="K583" i="24"/>
  <c r="K608" i="24"/>
  <c r="M654" i="24"/>
  <c r="M705" i="24"/>
  <c r="M12" i="24" s="1"/>
  <c r="M729" i="24"/>
  <c r="J1013" i="24"/>
  <c r="M1044" i="24"/>
  <c r="M1075" i="24"/>
  <c r="M1254" i="24"/>
  <c r="J1505" i="24"/>
  <c r="I473" i="24"/>
  <c r="J9" i="24" s="1"/>
  <c r="H94" i="24" s="1"/>
  <c r="M94" i="24" s="1"/>
  <c r="K1178" i="24"/>
  <c r="J1241" i="24"/>
  <c r="M483" i="24"/>
  <c r="J776" i="24"/>
  <c r="M1091" i="24"/>
  <c r="K1276" i="24"/>
  <c r="K1505" i="24"/>
  <c r="J1111" i="24"/>
  <c r="J1178" i="24"/>
  <c r="J629" i="24"/>
  <c r="J743" i="24"/>
  <c r="M753" i="24"/>
  <c r="K1091" i="24"/>
  <c r="M1140" i="24"/>
  <c r="K1220" i="24"/>
  <c r="M592" i="24"/>
  <c r="M10" i="24" s="1"/>
  <c r="M799" i="24"/>
  <c r="J729" i="24"/>
  <c r="J909" i="24"/>
  <c r="I869" i="24"/>
  <c r="J14" i="24" s="1"/>
  <c r="M941" i="24"/>
  <c r="M1111" i="24"/>
  <c r="J654" i="24"/>
  <c r="K830" i="24"/>
  <c r="E827" i="24"/>
  <c r="J511" i="24"/>
  <c r="M861" i="24"/>
  <c r="J1201" i="24"/>
  <c r="M1505" i="24"/>
  <c r="K511" i="24"/>
  <c r="M473" i="24"/>
  <c r="M9" i="24" s="1"/>
  <c r="E922" i="24"/>
  <c r="K927" i="24"/>
  <c r="K629" i="24"/>
  <c r="E625" i="24"/>
  <c r="I592" i="24"/>
  <c r="J10" i="24" s="1"/>
  <c r="M760" i="24"/>
  <c r="M13" i="24" s="1"/>
  <c r="M776" i="24"/>
  <c r="M816" i="24"/>
  <c r="J1091" i="24"/>
  <c r="J845" i="24"/>
  <c r="K1241" i="24"/>
  <c r="E1234" i="24"/>
  <c r="I1207" i="24"/>
  <c r="J18" i="24" s="1"/>
  <c r="I760" i="24"/>
  <c r="J13" i="24" s="1"/>
  <c r="K776" i="24"/>
  <c r="K971" i="24"/>
  <c r="M950" i="24"/>
  <c r="M15" i="24" s="1"/>
  <c r="M629" i="24"/>
  <c r="M1065" i="24"/>
  <c r="M16" i="24" s="1"/>
  <c r="J1140" i="24"/>
  <c r="M1324" i="24"/>
  <c r="E578" i="24"/>
  <c r="E900" i="24"/>
  <c r="I1065" i="24"/>
  <c r="J16" i="24" s="1"/>
  <c r="E1086" i="24"/>
  <c r="K483" i="24"/>
  <c r="A105" i="24"/>
  <c r="I705" i="24"/>
  <c r="J12" i="24" s="1"/>
  <c r="K909" i="24"/>
  <c r="K1058" i="24"/>
  <c r="I1158" i="24"/>
  <c r="J17" i="24" s="1"/>
  <c r="K1401" i="24"/>
  <c r="A90" i="24"/>
  <c r="K799" i="24"/>
  <c r="E740" i="24"/>
  <c r="E1037" i="24"/>
  <c r="L19" i="24" l="1"/>
  <c r="D19" i="24" s="1"/>
  <c r="H104" i="24"/>
  <c r="M104" i="24" s="1"/>
  <c r="H79" i="24"/>
  <c r="M79" i="24" s="1"/>
  <c r="H66" i="24"/>
  <c r="M66" i="24" s="1"/>
  <c r="L11" i="24"/>
  <c r="C11" i="24" s="1"/>
  <c r="H96" i="24"/>
  <c r="M96" i="24" s="1"/>
  <c r="H89" i="24"/>
  <c r="M89" i="24" s="1"/>
  <c r="H70" i="24"/>
  <c r="M70" i="24" s="1"/>
  <c r="H85" i="24"/>
  <c r="M85" i="24" s="1"/>
  <c r="L15" i="24"/>
  <c r="C15" i="24" s="1"/>
  <c r="L18" i="24"/>
  <c r="D18" i="24" s="1"/>
  <c r="L14" i="24"/>
  <c r="D14" i="24" s="1"/>
  <c r="L20" i="24"/>
  <c r="H64" i="24"/>
  <c r="M64" i="24" s="1"/>
  <c r="H105" i="24"/>
  <c r="M105" i="24" s="1"/>
  <c r="H90" i="24"/>
  <c r="M90" i="24" s="1"/>
  <c r="L9" i="24"/>
  <c r="I23" i="24"/>
  <c r="H101" i="24"/>
  <c r="M101" i="24" s="1"/>
  <c r="H71" i="24"/>
  <c r="M71" i="24" s="1"/>
  <c r="H86" i="24"/>
  <c r="M86" i="24" s="1"/>
  <c r="H68" i="24"/>
  <c r="M68" i="24" s="1"/>
  <c r="H98" i="24"/>
  <c r="M98" i="24" s="1"/>
  <c r="H83" i="24"/>
  <c r="M83" i="24" s="1"/>
  <c r="H72" i="24"/>
  <c r="M72" i="24" s="1"/>
  <c r="H87" i="24"/>
  <c r="M87" i="24" s="1"/>
  <c r="H102" i="24"/>
  <c r="M102" i="24" s="1"/>
  <c r="H103" i="24"/>
  <c r="M103" i="24" s="1"/>
  <c r="H73" i="24"/>
  <c r="M73" i="24" s="1"/>
  <c r="H88" i="24"/>
  <c r="M88" i="24" s="1"/>
  <c r="L16" i="24"/>
  <c r="H97" i="24"/>
  <c r="M97" i="24" s="1"/>
  <c r="H67" i="24"/>
  <c r="M67" i="24" s="1"/>
  <c r="H82" i="24"/>
  <c r="M82" i="24" s="1"/>
  <c r="I21" i="24"/>
  <c r="I22" i="24" s="1"/>
  <c r="L12" i="24"/>
  <c r="L13" i="24"/>
  <c r="L17" i="24"/>
  <c r="H95" i="24"/>
  <c r="M95" i="24" s="1"/>
  <c r="H65" i="24"/>
  <c r="M65" i="24" s="1"/>
  <c r="H80" i="24"/>
  <c r="M80" i="24" s="1"/>
  <c r="L10" i="24"/>
  <c r="H99" i="24"/>
  <c r="M99" i="24" s="1"/>
  <c r="H69" i="24"/>
  <c r="M69" i="24" s="1"/>
  <c r="H84" i="24"/>
  <c r="M84" i="24" s="1"/>
  <c r="C19" i="24" l="1"/>
  <c r="B19" i="24"/>
  <c r="B14" i="24"/>
  <c r="D15" i="24"/>
  <c r="B15" i="24"/>
  <c r="C14" i="24"/>
  <c r="D11" i="24"/>
  <c r="B11" i="24"/>
  <c r="C18" i="24"/>
  <c r="B18" i="24"/>
  <c r="D20" i="24"/>
  <c r="B20" i="24"/>
  <c r="C20" i="24"/>
  <c r="D10" i="24"/>
  <c r="B10" i="24"/>
  <c r="C10" i="24"/>
  <c r="C13" i="24"/>
  <c r="B13" i="24"/>
  <c r="D13" i="24"/>
  <c r="D12" i="24"/>
  <c r="B12" i="24"/>
  <c r="C12" i="24"/>
  <c r="I24" i="24"/>
  <c r="I25" i="24" s="1"/>
  <c r="D16" i="24"/>
  <c r="B16" i="24"/>
  <c r="C16" i="24"/>
  <c r="C17" i="24"/>
  <c r="B17" i="24"/>
  <c r="D17" i="24"/>
  <c r="C9" i="24"/>
  <c r="B9" i="24"/>
  <c r="D9" i="24"/>
</calcChain>
</file>

<file path=xl/sharedStrings.xml><?xml version="1.0" encoding="utf-8"?>
<sst xmlns="http://schemas.openxmlformats.org/spreadsheetml/2006/main" count="1648" uniqueCount="1083">
  <si>
    <t>نمرۀ حاصله</t>
  </si>
  <si>
    <t>فیصدی نمرۀ حاصله</t>
  </si>
  <si>
    <t>نمرۀ شاخص</t>
  </si>
  <si>
    <t>ارزش به فیصدی</t>
  </si>
  <si>
    <t>ارزش مجموعی</t>
  </si>
  <si>
    <t>نمرۀ مجموعی معیار دوم:</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</si>
  <si>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</si>
  <si>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</si>
  <si>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</si>
  <si>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</si>
  <si>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</si>
  <si>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</si>
  <si>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</si>
  <si>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</si>
  <si>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</si>
  <si>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</si>
  <si>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</si>
  <si>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</si>
  <si>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</si>
  <si>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</si>
  <si>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</si>
  <si>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</si>
  <si>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</si>
  <si>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</si>
  <si>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</si>
  <si>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</si>
  <si>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</si>
  <si>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</si>
  <si>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</si>
  <si>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</si>
  <si>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</si>
  <si>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</si>
  <si>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</si>
  <si>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</si>
  <si>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</si>
  <si>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</si>
  <si>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</si>
  <si>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</si>
  <si>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</si>
  <si>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</si>
  <si>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</si>
  <si>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</si>
  <si>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</si>
  <si>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</si>
  <si>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</si>
  <si>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</si>
  <si>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</si>
  <si>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</si>
  <si>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</si>
  <si>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</si>
  <si>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4.2.1</t>
  </si>
  <si>
    <t>4.2.2</t>
  </si>
  <si>
    <t>4.3.1</t>
  </si>
  <si>
    <t>4.4.1</t>
  </si>
  <si>
    <t>نمرۀ مجموعی معیار دهم:</t>
  </si>
  <si>
    <t>10.1.1</t>
  </si>
  <si>
    <t>10.1.2</t>
  </si>
  <si>
    <t>10.2.1</t>
  </si>
  <si>
    <t>10.3.1</t>
  </si>
  <si>
    <t>نمرۀ مجموعی معیار یازدهم:</t>
  </si>
  <si>
    <t>11.2.1</t>
  </si>
  <si>
    <t>11.3.1</t>
  </si>
  <si>
    <t>11.4.1</t>
  </si>
  <si>
    <t>1.3.2</t>
  </si>
  <si>
    <t>1.3.3</t>
  </si>
  <si>
    <t>3.1.2</t>
  </si>
  <si>
    <t>5.1.3</t>
  </si>
  <si>
    <t>6.3.2</t>
  </si>
  <si>
    <t>معیار اصلی</t>
  </si>
  <si>
    <t>مجموع نمرات معیارهای اصلی</t>
  </si>
  <si>
    <t>سطح اولویت</t>
  </si>
  <si>
    <t>2.1.2</t>
  </si>
  <si>
    <t>3.1.3</t>
  </si>
  <si>
    <t>4.1.2</t>
  </si>
  <si>
    <t>3.3.3</t>
  </si>
  <si>
    <t>5.1.2</t>
  </si>
  <si>
    <t>9.1.3</t>
  </si>
  <si>
    <t>9.1.4</t>
  </si>
  <si>
    <t>سند</t>
  </si>
  <si>
    <t>2.1.3</t>
  </si>
  <si>
    <t>4.4.2</t>
  </si>
  <si>
    <t xml:space="preserve">وزارت تحصیلات عالی </t>
  </si>
  <si>
    <t xml:space="preserve">ریاست تضمین کیفیت و اعتباردهی </t>
  </si>
  <si>
    <t>تعداد مجموعی محصلان</t>
  </si>
  <si>
    <t xml:space="preserve"> شماره </t>
  </si>
  <si>
    <t>شرح شاخص و اسناد حمایوی</t>
  </si>
  <si>
    <t>1.4</t>
  </si>
  <si>
    <t xml:space="preserve">معیارهای فرعی </t>
  </si>
  <si>
    <t>شاخص ها</t>
  </si>
  <si>
    <t>ارزش شاخص</t>
  </si>
  <si>
    <t>1,1,1</t>
  </si>
  <si>
    <t>1,1,3</t>
  </si>
  <si>
    <t>1,1,4</t>
  </si>
  <si>
    <t>1,1,5</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</si>
  <si>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</si>
  <si>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</si>
  <si>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</si>
  <si>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</si>
  <si>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</si>
  <si>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</si>
  <si>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</si>
  <si>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</si>
  <si>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</si>
  <si>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</si>
  <si>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</si>
  <si>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</si>
  <si>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</si>
  <si>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</si>
  <si>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</si>
  <si>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</si>
  <si>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</si>
  <si>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</si>
  <si>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</si>
  <si>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</si>
  <si>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</si>
  <si>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</si>
  <si>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</si>
  <si>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</si>
  <si>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</si>
  <si>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</si>
  <si>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</si>
  <si>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</si>
  <si>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</si>
  <si>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</si>
  <si>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</si>
  <si>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</si>
  <si>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</si>
  <si>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</si>
  <si>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</si>
  <si>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</si>
  <si>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</si>
  <si>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</si>
  <si>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</si>
  <si>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</si>
  <si>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</si>
  <si>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</si>
  <si>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</si>
  <si>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</si>
  <si>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</si>
  <si>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</si>
  <si>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</si>
  <si>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</si>
  <si>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</si>
  <si>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</si>
  <si>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</si>
  <si>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</si>
  <si>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</si>
  <si>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</si>
  <si>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</si>
  <si>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</si>
  <si>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</si>
  <si>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</si>
  <si>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</si>
  <si>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</si>
  <si>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</si>
  <si>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</si>
  <si>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</si>
  <si>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</si>
  <si>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</si>
  <si>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</si>
  <si>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</si>
  <si>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</si>
  <si>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</si>
  <si>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</si>
  <si>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</si>
  <si>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</si>
  <si>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</si>
  <si>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</si>
  <si>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</si>
  <si>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</si>
  <si>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</si>
  <si>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</si>
  <si>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</si>
  <si>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</si>
  <si>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</si>
  <si>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</si>
  <si>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</si>
  <si>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</si>
  <si>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</si>
  <si>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</si>
  <si>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</si>
  <si>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</si>
  <si>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</si>
  <si>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</si>
  <si>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</si>
  <si>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</si>
  <si>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</si>
  <si>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</si>
  <si>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</si>
  <si>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11.5.1</t>
  </si>
  <si>
    <t>موجودیت لابراتوار فزیولوژی</t>
  </si>
  <si>
    <t>موجودیت لابراتوار اناتومی</t>
  </si>
  <si>
    <t>موجودیت چارت های مختلف سیستم های مختلف در سایز بزرگ دردیوار لابراتوار</t>
  </si>
  <si>
    <t>موجودیت لابراتوار مایکروبیولوژی</t>
  </si>
  <si>
    <t>موجودیت لابراتوار هستالوژی و امبریولوژی</t>
  </si>
  <si>
    <t xml:space="preserve">موجودیت لابراتوار پتالوژی </t>
  </si>
  <si>
    <t xml:space="preserve">لابراتوار بیوشمی </t>
  </si>
  <si>
    <t>لابراتوار کارهای عملی اختصاصی در ستوماتولوژی</t>
  </si>
  <si>
    <t>لابراتوار سیمیولوژی و مهارت های کلینیکی</t>
  </si>
  <si>
    <t>شواهد و مشاهده حاضری محصلان ستاژر</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</si>
  <si>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</si>
  <si>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</si>
  <si>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</si>
  <si>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</si>
  <si>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</si>
  <si>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</si>
  <si>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</si>
  <si>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</si>
  <si>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</si>
  <si>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</si>
  <si>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</si>
  <si>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</si>
  <si>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</si>
  <si>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</si>
  <si>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</si>
  <si>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</si>
  <si>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</si>
  <si>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</si>
  <si>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</si>
  <si>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</si>
  <si>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</si>
  <si>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</si>
  <si>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</si>
  <si>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</si>
  <si>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</si>
  <si>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موجودیت لابرانت‌ها</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</si>
  <si>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</si>
  <si>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</si>
  <si>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</si>
  <si>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</si>
  <si>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</si>
  <si>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</si>
  <si>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</si>
  <si>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</si>
  <si>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</si>
  <si>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</si>
  <si>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</si>
  <si>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</si>
  <si>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</si>
  <si>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</si>
  <si>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</si>
  <si>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</si>
  <si>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</si>
  <si>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</si>
  <si>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</si>
  <si>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</si>
  <si>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</si>
  <si>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</si>
  <si>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</si>
  <si>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</si>
  <si>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</si>
  <si>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</si>
  <si>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</si>
  <si>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</si>
  <si>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</si>
  <si>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</si>
  <si>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</si>
  <si>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</si>
  <si>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</si>
  <si>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11.4.2</t>
  </si>
  <si>
    <t>11.4.3</t>
  </si>
  <si>
    <t>11.4.4</t>
  </si>
  <si>
    <t>11.4.5</t>
  </si>
  <si>
    <t>11.4.6</t>
  </si>
  <si>
    <t>11.4.7</t>
  </si>
  <si>
    <t>11.4.8</t>
  </si>
  <si>
    <t>11.4.9</t>
  </si>
  <si>
    <t>11.4.10</t>
  </si>
  <si>
    <t>11.4.11</t>
  </si>
  <si>
    <t>11.4.12</t>
  </si>
  <si>
    <t>11.5.2</t>
  </si>
  <si>
    <t>11.5.3</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</si>
  <si>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</si>
  <si>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</si>
  <si>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</si>
  <si>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</si>
  <si>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</si>
  <si>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</si>
  <si>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</si>
  <si>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</si>
  <si>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</si>
  <si>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</si>
  <si>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</si>
  <si>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</si>
  <si>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</si>
  <si>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</si>
  <si>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</si>
  <si>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</si>
  <si>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</si>
  <si>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</si>
  <si>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</si>
  <si>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</si>
  <si>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</si>
  <si>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</si>
  <si>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</si>
  <si>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</si>
  <si>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</si>
  <si>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</si>
  <si>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 xml:space="preserve"> تعداد اعضای کادر علمی استخدام شده که برای برقراری ارتباط با محصلان، نظارت کارهای آموزشی آن‌ها، کنترول، اداره و مدیریت هر برنامه کافی باشد</t>
  </si>
  <si>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</si>
  <si>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</si>
  <si>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</si>
  <si>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</si>
  <si>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</si>
  <si>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</si>
  <si>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</si>
  <si>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</si>
  <si>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</si>
  <si>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</si>
  <si>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</si>
  <si>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</si>
  <si>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</si>
  <si>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</si>
  <si>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</si>
  <si>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</si>
  <si>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</si>
  <si>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</si>
  <si>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</si>
  <si>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</si>
  <si>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</si>
  <si>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</si>
  <si>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</si>
  <si>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</si>
  <si>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</si>
  <si>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</si>
  <si>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</si>
  <si>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</si>
  <si>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</si>
  <si>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</si>
  <si>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</si>
  <si>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</si>
  <si>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</si>
  <si>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</si>
  <si>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</si>
  <si>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</si>
  <si>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</si>
  <si>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</si>
  <si>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</si>
  <si>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</si>
  <si>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</si>
  <si>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</si>
  <si>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</si>
  <si>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</si>
  <si>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</si>
  <si>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</si>
  <si>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</si>
  <si>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</si>
  <si>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</si>
  <si>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</si>
  <si>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</si>
  <si>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</si>
  <si>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</si>
  <si>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</si>
  <si>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</si>
  <si>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</si>
  <si>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</si>
  <si>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</si>
  <si>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</si>
  <si>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</si>
  <si>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</si>
  <si>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</si>
  <si>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</si>
  <si>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</si>
  <si>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موجودیت فایل مخصوص وسایل محافظتی (دستکش، عینک، ماسک و پاپوش مخصوص).</t>
  </si>
  <si>
    <t>موجودیت هواکش تهویه برای خروج دود و بخارات حاصل از انجام تجارب.</t>
  </si>
  <si>
    <t>موجودیت قفسه‌ها برای نگهداری ظروف مخصوص نگهداری نمک‌ها، محلول‌ها، معرف ها و دیگر مواد.</t>
  </si>
  <si>
    <t>مشاهده اتاق درسی مناسب برای محصلان (CBL) (میز معیاری برای بحث، مشوره و گفتگو محصلان، چوکی، کمیپوتر، LCD، مدل های مورد نیاز آموزشی، اتاق کوچک برای گروپ‌های محصلان ...)</t>
  </si>
  <si>
    <t>موجودیت لابراتوار کیمیا.</t>
  </si>
  <si>
    <t>شواهد انجام کارهای عملی محصلان در گروپ‌های حد اعظم 20 نفری (کتاب ثبت مراجعه محصلان، تحقیقات محصلان ...)</t>
  </si>
  <si>
    <t xml:space="preserve">موجودیت لابراتوار بیو فزیک. </t>
  </si>
  <si>
    <t>موجودیت قفسه‌ها برای نگهداری ظروف مخصوص لابراتوار فزیک طبی،  میخانکیت کار با (رافعه، چرخ، جبل، پیزوسرجری، سکیلر، فزیک نور(لایزر) الکتروکوتیتیر ...).</t>
  </si>
  <si>
    <t>شواهد انجام کارهای عملی محصلان در گروپ‌های حد اعظم 20 نفری (کتاب ثبت مراجعه محصلان، تحقیقات محصلان ...).</t>
  </si>
  <si>
    <t>موجودیت لابراتوار بیولوژی.</t>
  </si>
  <si>
    <t>موجودیت نصب سمپل حجرات، انساج، اعضا و سیستم ها در سایز بزرگ دردیوار لابراتوار.</t>
  </si>
  <si>
    <t xml:space="preserve">موجودیت قفسه‌ها برای نگهداری ظروف مخصوص نگهداری سمپل‌ها و سایر مواد آزمایشات بیولوژیکی.  </t>
  </si>
  <si>
    <t>موجودیت Snellen چارت (تعیین قدرت دید).</t>
  </si>
  <si>
    <t>موجودیت حد اکثر 10 عدد ستاتسکوپ با تیوب رابری (معاینه فشارخون، آوازهای قلبی و تنفسی)</t>
  </si>
  <si>
    <t>موجودیت 5 عدد آله تعین فشار خون سایز کاهلان، بارومتر، پنجه های صوتی (تعیین قدرت شنوایی، فزیولوژی نرمال گراف قلب، ماشین التراسوند، ویدیوهای آموزشی ایکوکاردیو گرافی و آوازهای قلبی) (کار عملی تعیین فشار خون در لابراتوار فزیولوژی).</t>
  </si>
  <si>
    <t>موجودیت حد اقل یک سیت اسکلت برای هر میز که در لابراتوار وجود دارد.</t>
  </si>
  <si>
    <t>موجودیت اتاق لابراتوار اناتومی مجهز با میزها، چوکی‌ها، المار های مورد نیاز جهت نگهداری مودل ها، پراجکتور یا معادل آن، تنویر و تسخین مناسب، دست شوی، تخته سفید با مارکرهای رنگ‌های مختلف باشد.</t>
  </si>
  <si>
    <t>موجودیت حد اقل یک مودل سیستم های جداگانه (صدری، کلیوی، هضمی، عصبی، عضلی، بولی تناسلی، مفصلی ...) در لابراتوار.</t>
  </si>
  <si>
    <t>موجودیت اتاق تبدیل لباس.</t>
  </si>
  <si>
    <t>موجودیت نصب شیماها  انواع مختلف مایکروارگانیزم‌ها در سایز بزرگ دردیوار لابراتوار و ویدیوی‌های آموزشی کشت، کلچر و سایر مایکرواورگانیزم‌ها.</t>
  </si>
  <si>
    <t>موجودیت قفسه‌ها برای نگهداری ظروف مخصوص نگهداری کشت، کلچر و موجودیت کلین‌بنچ و اینکبتور.</t>
  </si>
  <si>
    <t>موجودیت حداقل سه پایه مایکروسکوپ و سایر وسایل سایتولوژیکی.</t>
  </si>
  <si>
    <t>موجودیت سلاید‌های از قبل آماده شده.</t>
  </si>
  <si>
    <t>موجودیت حداقل یک پایه ماشین اتوتیکنیکان و یک پایه ماشین مایکروتوم.</t>
  </si>
  <si>
    <t>موجودیت دستگاه مایکرولب یا فوتومتر، سنترفویژ، واتربات، یخچال، ریجنت‌های بیوشمی، مکروسکوپ، مایکروپپت و رینجنت‌های شکر، چربی خون، مایعانت کبد، گرده، پانقرانس، تست ادرار، تست تیوب.</t>
  </si>
  <si>
    <t>اسناد و شواهد تقرر یک تن لابرانت  و مکان مجهز با میز، چوکی، کمیپوتر و الماری در داخل لابراتوار برای لابرانت.</t>
  </si>
  <si>
    <t>دست‌گاه مایکرولب یا فوتومتر، سنترفویژ، واتربات، یخچال، ریجنت های بیوشمی، مکروسکوپ، مایکروپپت و رینجنت های شکر، چربی خون، مایعانت کبد، گرده، پانقرانس، تست ادرار.</t>
  </si>
  <si>
    <r>
      <t xml:space="preserve">شفاخانه کادری (شفاخانه تدریسی)
</t>
    </r>
    <r>
      <rPr>
        <sz val="8"/>
        <rFont val="Bahij Zar"/>
        <family val="1"/>
      </rPr>
      <t>برنامه از دست‌رسی مناسب استادان و محصلان به شفاخانه کادری اطمینان می‌دهد.</t>
    </r>
  </si>
  <si>
    <t>اسناد و شواهد جواز فعالیت شفاخانه، در صورت عدم موجودیت جواز نمره معیار محاسبه نمی‌گردد.</t>
  </si>
  <si>
    <t>موجودیت وسایل آموزشی تشخصیه برای هر وارد و OPD.</t>
  </si>
  <si>
    <t>تعداد پرسونل شفاخانه مطابق به جواز اخذ شده.</t>
  </si>
  <si>
    <t>حضور استادان کادری در وقت کارهای عملی با محصلان.</t>
  </si>
  <si>
    <t>موجودیت اتاق برای ستاژران.</t>
  </si>
  <si>
    <t>موجودیت سیستم  HMIS یا معادل آن در سطح شفاخانه.</t>
  </si>
  <si>
    <t>اسناد و شواهد میدیکل ریکارد برای حفظ دوسیه های مریضان.</t>
  </si>
  <si>
    <t>موجودیت مدیریت نرسنگ.</t>
  </si>
  <si>
    <t>موجودیت عملیات خانه‌های معیاری.</t>
  </si>
  <si>
    <t>موجودیت اتاق احیای مجدد و ریکوری.</t>
  </si>
  <si>
    <t>موجودیت اتاق تعقیم.</t>
  </si>
  <si>
    <t>موجودیت بخش عاجل معیاری (بخش عاجل داخله و جراحی).</t>
  </si>
  <si>
    <r>
      <t>موجودیت لابراتوار تشخصیه معیاری.</t>
    </r>
    <r>
      <rPr>
        <b/>
        <sz val="8"/>
        <rFont val="Bahij Zar"/>
        <family val="1"/>
      </rPr>
      <t xml:space="preserve">
ستوماتولوژی</t>
    </r>
    <r>
      <rPr>
        <sz val="8"/>
        <rFont val="Bahij Zar"/>
        <family val="1"/>
      </rPr>
      <t xml:space="preserve">
موجودیت لابراتوار و پروتیزین.</t>
    </r>
  </si>
  <si>
    <t>موجودیت دواخانه معیاری.</t>
  </si>
  <si>
    <t>موجودیت کتاب رهنمود استاژران.</t>
  </si>
  <si>
    <t>شواهد معرفی محصلان به ستاژهای صنفی.</t>
  </si>
  <si>
    <t>شواهد معرفی استاژران به دوره ستاژ نهایی.</t>
  </si>
  <si>
    <t>شواهد و مشاهده شقه/ارزیابی امتحان محصلان دوره ستاژ.</t>
  </si>
  <si>
    <t>موجودیت کمیتۀ مرگ و میر (تشکیل، لایحه وظایف، کتاب ثبت جلسات).</t>
  </si>
  <si>
    <t>موجودیت مدیریت امور استاژران و محصلان (پیگیری کارهای عملی استاژران و محصلان در شفاخانه).</t>
  </si>
  <si>
    <t>موجودیت صندوق شکایات.</t>
  </si>
  <si>
    <t>موجودیت کمره‌های امنیتی.</t>
  </si>
  <si>
    <t>موجودیت مدیریت منابع بشری.</t>
  </si>
  <si>
    <t>ذخیره گاه زباله‌های با خطر بلند.</t>
  </si>
  <si>
    <t>موجودیت مسجد شریف.</t>
  </si>
  <si>
    <t>موجودیت انتظارگاه.</t>
  </si>
  <si>
    <t>موجودیت بخش نشرات و اگاهی عامه.</t>
  </si>
  <si>
    <t>ارایه خدمات به محصلان (شامل نصاب).</t>
  </si>
  <si>
    <t>بخش اداری شفاخانه.</t>
  </si>
  <si>
    <t>موجودیت شفاخانه تدریسی.</t>
  </si>
  <si>
    <t>5.1.8</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</si>
  <si>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</si>
  <si>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</si>
  <si>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</si>
  <si>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</si>
  <si>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</si>
  <si>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</si>
  <si>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</si>
  <si>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</si>
  <si>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</si>
  <si>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</si>
  <si>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</si>
  <si>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</si>
  <si>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</si>
  <si>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</si>
  <si>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</si>
  <si>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</si>
  <si>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</si>
  <si>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</si>
  <si>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</si>
  <si>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</si>
  <si>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</si>
  <si>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</si>
  <si>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</si>
  <si>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</si>
  <si>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</si>
  <si>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r>
      <t xml:space="preserve">معیار اصلی شمارۀ (1): دیدگاه، مأموریت و پلان گذاری استراتیژیک: </t>
    </r>
    <r>
      <rPr>
        <sz val="8"/>
        <rFont val="Bahij Zar"/>
        <family val="1"/>
      </rPr>
      <t>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</si>
  <si>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</si>
  <si>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</si>
  <si>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</si>
  <si>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</si>
  <si>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</si>
  <si>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</si>
  <si>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</si>
  <si>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</si>
  <si>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</si>
  <si>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</si>
  <si>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</si>
  <si>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</si>
  <si>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</si>
  <si>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</si>
  <si>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</si>
  <si>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</si>
  <si>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</si>
  <si>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</si>
  <si>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</si>
  <si>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</si>
  <si>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</si>
  <si>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</si>
  <si>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</si>
  <si>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</si>
  <si>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</si>
  <si>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</si>
  <si>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</si>
  <si>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</si>
  <si>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</si>
  <si>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</si>
  <si>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</si>
  <si>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</si>
  <si>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</si>
  <si>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</si>
  <si>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</si>
  <si>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</si>
  <si>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</si>
  <si>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</si>
  <si>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</si>
  <si>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</si>
  <si>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</si>
  <si>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</si>
  <si>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</si>
  <si>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</si>
  <si>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</si>
  <si>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</si>
  <si>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</si>
  <si>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</si>
  <si>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</si>
  <si>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</si>
  <si>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</si>
  <si>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</si>
  <si>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</si>
  <si>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</si>
  <si>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</si>
  <si>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</si>
  <si>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</si>
  <si>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</si>
  <si>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</si>
  <si>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</si>
  <si>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</si>
  <si>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</si>
  <si>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</si>
  <si>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</si>
  <si>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</si>
  <si>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</si>
  <si>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</si>
  <si>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</si>
  <si>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</si>
  <si>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</si>
  <si>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</si>
  <si>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</si>
  <si>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</si>
  <si>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</si>
  <si>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</si>
  <si>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</si>
  <si>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</si>
  <si>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</si>
  <si>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</si>
  <si>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</si>
  <si>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</si>
  <si>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</si>
  <si>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</si>
  <si>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</si>
  <si>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</si>
  <si>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</si>
  <si>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</si>
  <si>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</si>
  <si>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</si>
  <si>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</si>
  <si>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</si>
  <si>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</si>
  <si>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</si>
  <si>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</si>
  <si>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</si>
  <si>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</si>
  <si>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</si>
  <si>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</si>
  <si>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</si>
  <si>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</si>
  <si>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</si>
  <si>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</si>
  <si>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</si>
  <si>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</si>
  <si>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</si>
  <si>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</si>
  <si>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r>
      <t xml:space="preserve">حمایت
</t>
    </r>
    <r>
      <rPr>
        <sz val="8"/>
        <rFont val="Bahij Zar"/>
        <family val="1"/>
      </rPr>
      <t>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t>
    </r>
    <r>
      <rPr>
        <b/>
        <sz val="8"/>
        <rFont val="Bahij Zar"/>
        <family val="1"/>
      </rPr>
      <t xml:space="preserve">
</t>
    </r>
  </si>
  <si>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</si>
  <si>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</si>
  <si>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</si>
  <si>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</si>
  <si>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</si>
  <si>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</si>
  <si>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</si>
  <si>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</si>
  <si>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</si>
  <si>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</si>
  <si>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</si>
  <si>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</si>
  <si>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</si>
  <si>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</si>
  <si>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</si>
  <si>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</si>
  <si>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</si>
  <si>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</si>
  <si>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</si>
  <si>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</si>
  <si>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</si>
  <si>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t>اسناد و شواهد تقرر حد اقل دو تن لابرانت مسلکی برای تمام لابرتوارها و مکان مجهز با میز، چوکی، کمیپوتر و الماری برای لابرانت‌ها (در صورت ضرورت هر پوهنتون می‌تواند برای لابراتوارهای موجود خویش لابرانت یا تکنیشن مقرر نماید).</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</si>
  <si>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</si>
  <si>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</si>
  <si>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</si>
  <si>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</si>
  <si>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</si>
  <si>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</si>
  <si>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</si>
  <si>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</si>
  <si>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</si>
  <si>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</si>
  <si>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</si>
  <si>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</si>
  <si>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</si>
  <si>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</si>
  <si>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</si>
  <si>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</si>
  <si>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</si>
  <si>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</si>
  <si>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</si>
  <si>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</si>
  <si>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</si>
  <si>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</si>
  <si>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</si>
  <si>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موقعیت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</si>
  <si>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</si>
  <si>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</si>
  <si>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</si>
  <si>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</si>
  <si>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</si>
  <si>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</si>
  <si>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</si>
  <si>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</si>
  <si>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</si>
  <si>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</si>
  <si>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</si>
  <si>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</si>
  <si>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</si>
  <si>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</si>
  <si>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</si>
  <si>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</si>
  <si>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</si>
  <si>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</si>
  <si>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</si>
  <si>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</si>
  <si>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</si>
  <si>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</si>
  <si>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</si>
  <si>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</si>
  <si>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</si>
  <si>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</si>
  <si>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</si>
  <si>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</si>
  <si>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</si>
  <si>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</si>
  <si>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</si>
  <si>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</si>
  <si>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</si>
  <si>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</si>
  <si>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</si>
  <si>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</si>
  <si>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</si>
  <si>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</si>
  <si>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</si>
  <si>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</si>
  <si>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</si>
  <si>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</si>
  <si>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</si>
  <si>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</si>
  <si>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</si>
  <si>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</si>
  <si>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</si>
  <si>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</si>
  <si>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</si>
  <si>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</si>
  <si>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</si>
  <si>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</si>
  <si>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</si>
  <si>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</si>
  <si>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</si>
  <si>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</si>
  <si>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</si>
  <si>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</si>
  <si>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</si>
  <si>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</si>
  <si>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</si>
  <si>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</si>
  <si>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</si>
  <si>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</si>
  <si>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</si>
  <si>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</si>
  <si>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</si>
  <si>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</si>
  <si>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</si>
  <si>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</si>
  <si>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</si>
  <si>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</si>
  <si>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</si>
  <si>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</si>
  <si>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</si>
  <si>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</si>
  <si>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</si>
  <si>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</si>
  <si>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</si>
  <si>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</si>
  <si>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</si>
  <si>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</si>
  <si>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</si>
  <si>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</si>
  <si>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</si>
  <si>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</si>
  <si>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</si>
  <si>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</si>
  <si>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</si>
  <si>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</si>
  <si>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</si>
  <si>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</si>
  <si>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</si>
  <si>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</si>
  <si>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</si>
  <si>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</si>
  <si>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</si>
  <si>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</si>
  <si>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</si>
  <si>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</si>
  <si>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</si>
  <si>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</si>
  <si>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</si>
  <si>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</si>
  <si>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</si>
  <si>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</si>
  <si>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</si>
  <si>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</si>
  <si>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</si>
  <si>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</si>
  <si>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</si>
  <si>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</si>
  <si>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</si>
  <si>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</si>
  <si>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</si>
  <si>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</si>
  <si>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</si>
  <si>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</si>
  <si>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</si>
  <si>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</si>
  <si>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</si>
  <si>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</si>
  <si>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</si>
  <si>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</si>
  <si>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</si>
  <si>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</si>
  <si>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</si>
  <si>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</si>
  <si>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</si>
  <si>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</si>
  <si>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</si>
  <si>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</si>
  <si>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</si>
  <si>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</si>
  <si>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</si>
  <si>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</si>
  <si>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</si>
  <si>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</si>
  <si>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موجودیت روش تدوین شده مدیریت زباله های طبی (تفکیک، چگونگی دفع، ذخیره زباله ها و شواهد تطبیق آن).</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</si>
  <si>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</si>
  <si>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</si>
  <si>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</si>
  <si>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</si>
  <si>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</si>
  <si>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</si>
  <si>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</si>
  <si>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</si>
  <si>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موجودیت دوکان.</t>
  </si>
  <si>
    <t>موجودیت نرم افزارهای نمایش سه بعدی ساختمان های اناتومیکی و رهنمای استفاده از آن.</t>
  </si>
  <si>
    <t xml:space="preserve"> موجودیت مرکز صحی با پرسونل مسلکی برای اعضای کادری، محصلان و کارمندان.</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</si>
  <si>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</si>
  <si>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</si>
  <si>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</si>
  <si>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</si>
  <si>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</si>
  <si>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</si>
  <si>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</si>
  <si>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</si>
  <si>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</si>
  <si>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</si>
  <si>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</si>
  <si>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اسناد و شواهد تعمیر شفاخانه مطابق به نصاب، بخش‌های موجود و جواز.</t>
  </si>
  <si>
    <t>شواهد و مشاهده مریضان طبق نصاب محصلان دوره ستاژ (تعداد محصلان، کتاب ثبت و راجستر مریضان، مصاحبه با محصلان...).</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</si>
  <si>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</si>
  <si>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</si>
  <si>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</si>
  <si>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</si>
  <si>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</si>
  <si>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</si>
  <si>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</si>
  <si>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</si>
  <si>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</si>
  <si>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</si>
  <si>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</si>
  <si>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</si>
  <si>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</si>
  <si>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</si>
  <si>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</si>
  <si>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</si>
  <si>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</si>
  <si>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</si>
  <si>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</si>
  <si>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</si>
  <si>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</si>
  <si>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</si>
  <si>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</si>
  <si>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</si>
  <si>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</si>
  <si>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</si>
  <si>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</si>
  <si>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</si>
  <si>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</si>
  <si>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</si>
  <si>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</si>
  <si>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</si>
  <si>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</si>
  <si>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اطاق‌های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</si>
  <si>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</si>
  <si>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</si>
  <si>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</si>
  <si>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</si>
  <si>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</si>
  <si>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</si>
  <si>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</si>
  <si>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</si>
  <si>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</si>
  <si>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</si>
  <si>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</si>
  <si>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</si>
  <si>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</si>
  <si>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</si>
  <si>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</si>
  <si>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</si>
  <si>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</si>
  <si>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 xml:space="preserve">با احترام </t>
  </si>
  <si>
    <t>اسم معاون امور علمی درج گردد</t>
  </si>
  <si>
    <t>تفصیل</t>
  </si>
  <si>
    <t>اسم</t>
  </si>
  <si>
    <t xml:space="preserve">شماره تماس </t>
  </si>
  <si>
    <t>معاون امور علمی یا معادل آن</t>
  </si>
  <si>
    <t>ولایت</t>
  </si>
  <si>
    <t xml:space="preserve">وظیفه </t>
  </si>
  <si>
    <t>ایمیل ادرس</t>
  </si>
  <si>
    <t>مقدمه</t>
  </si>
  <si>
    <t>پیام رئیس پوهنتون پیرامون تکمیل گزارش ارزیابی خودی (سال            )</t>
  </si>
  <si>
    <t>موضوع</t>
  </si>
  <si>
    <t>تاریخ</t>
  </si>
  <si>
    <t>شرح</t>
  </si>
  <si>
    <t>ملاحظات</t>
  </si>
  <si>
    <t xml:space="preserve">حقایق و ارقام </t>
  </si>
  <si>
    <t>پوهنځی …</t>
  </si>
  <si>
    <t>تفصیلات پیرامون دستآوردهای اعتباردهی بین المللی</t>
  </si>
  <si>
    <t>روند گزارش ارزیابی خودی</t>
  </si>
  <si>
    <t>خلاصه چگونگی تهیه گزارش ارزیابی خودی</t>
  </si>
  <si>
    <t>خلاصه موضوعات عمده</t>
  </si>
  <si>
    <t>مدارک دقیق حمایوی</t>
  </si>
  <si>
    <t>برای چارچوب اعتباردهی  قرار ذیل، معلومات ارائه نمایید</t>
  </si>
  <si>
    <t>ریاست تضمین کیفیت و اعتباردهی</t>
  </si>
  <si>
    <t xml:space="preserve">گزارش ارزیابی خودی </t>
  </si>
  <si>
    <t xml:space="preserve">تاریخ ارزیابی: </t>
  </si>
  <si>
    <t>1400/11/11</t>
  </si>
  <si>
    <t>الی</t>
  </si>
  <si>
    <t>1400/11/12</t>
  </si>
  <si>
    <t xml:space="preserve">معینیت علمی </t>
  </si>
  <si>
    <t>تائید شده جلسه مورخ ....  شماره () کمیته اصلی ارتقای کیفیت پوهنتون ....</t>
  </si>
  <si>
    <t>تائید شده جلسه مورخ ....  شماره () شورای علمی پوهنتون ....</t>
  </si>
  <si>
    <t>معاون امور علمی پوهنتون ...</t>
  </si>
  <si>
    <t>مهر معاون امور علمی پوهنتون ...</t>
  </si>
  <si>
    <t>اسم رئیس پوهنتون درج گردد</t>
  </si>
  <si>
    <t>رئیس پوهنتون ...</t>
  </si>
  <si>
    <t>مهر پوهنتون</t>
  </si>
  <si>
    <t xml:space="preserve">اطلاعات در مورد تماس با پوهنتون </t>
  </si>
  <si>
    <t>رئیس پوهنتون</t>
  </si>
  <si>
    <t xml:space="preserve">آمر ارتقای کیفیت </t>
  </si>
  <si>
    <t>ادرس پوهنتون</t>
  </si>
  <si>
    <t>رئیس پوهنتون ....</t>
  </si>
  <si>
    <t>اسم رئیس پوهنتون ....</t>
  </si>
  <si>
    <t>معلومات در مورد سوابق پوهنتون</t>
  </si>
  <si>
    <t xml:space="preserve">سوابق پوهنتون </t>
  </si>
  <si>
    <t>نوع پوهنتون (امارتی/خصوصی)</t>
  </si>
  <si>
    <t>تعداد محلات که پوهنتون فعالیت دارد (شعبه، الحاقیه، مراکز مطالعه و غیره)</t>
  </si>
  <si>
    <t>تاریخچه پوهنتون</t>
  </si>
  <si>
    <t>دیدگاه پوهنتون</t>
  </si>
  <si>
    <t>ساختار سازمانی و کمیته‌ها</t>
  </si>
  <si>
    <t>چارت تشکیلاتی پوهنتون</t>
  </si>
  <si>
    <t>چارت تشکیلاتی کمیته‌های اصلی و فرعی پوهنتون (مثلاً در یک جدول فقط تعداد و نام کمیتۀهای اصلی و فرعی)</t>
  </si>
  <si>
    <t>کمیته اصلی ارتقای کیفیت و کمیتۀهای فرعی ارتقای کیفیت</t>
  </si>
  <si>
    <t>تاریخچه اعتباردهی و بازدید‌های قبلی</t>
  </si>
  <si>
    <t>همکاری‌های  بین المللی</t>
  </si>
  <si>
    <t>خلاصه همکاری‌ها در ارتباط با تضمین کیفیت و اعتباردهی بین المللی (در صورت مرتبط بودن)</t>
  </si>
  <si>
    <t>خلاصه فعالیت‌های که غرض نیل به اعتباردهی بین المللی انجام شده</t>
  </si>
  <si>
    <t>آمریت ارتقای کیفیت پوهنتون</t>
  </si>
  <si>
    <t xml:space="preserve">شرح متن معیارهای فرعی </t>
  </si>
  <si>
    <t xml:space="preserve">معیار فرعی </t>
  </si>
  <si>
    <t>تاثیری را که این فعالیت روی پوهنتون دارد، تشریح کنید.</t>
  </si>
  <si>
    <t>تمام پلان‌های آینده تان‌را که مرتبط به معیار‌های  مذکور باشد، توضیح دهید</t>
  </si>
  <si>
    <t>معینیت علمی</t>
  </si>
  <si>
    <t>موقعیت دقیق پوهنتون درج گردد</t>
  </si>
  <si>
    <t>اسم پوهنتون درج گردد</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</si>
  <si>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</si>
  <si>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</si>
  <si>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</si>
  <si>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</si>
  <si>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فیصدی تعیین شده معیارهای اصلی</t>
  </si>
  <si>
    <t>فیصدی تعیین شده هر معیار برای مرحله سوم</t>
  </si>
  <si>
    <t xml:space="preserve">نمره معیارهای اصلی </t>
  </si>
  <si>
    <t>اخذ فیصدی هر معیار بر اساس فیصدی تعیین شده مرحله سوم</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</si>
  <si>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</si>
  <si>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</si>
  <si>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</si>
  <si>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</si>
  <si>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</si>
  <si>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</si>
  <si>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</si>
  <si>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</si>
  <si>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تعریفات</t>
  </si>
  <si>
    <t>مجموع فیصدی حاصله توسط پوهنتون</t>
  </si>
  <si>
    <t xml:space="preserve">پوهنتون دارای ساختار تشکیلاتی مناسب و تائید شده است. </t>
  </si>
  <si>
    <t>ضمیمه شماره (1) معیارهای فرعی پوهنځی طب</t>
  </si>
  <si>
    <t>نمرۀ مجموعی معیارهای فرعی پوهنځی طب:</t>
  </si>
  <si>
    <t>فیصدی تعیین شده هر معیار برای مرحله اول</t>
  </si>
  <si>
    <t>اخذ فیصدی هر معیار بر اساس فیصدی تعیین شده مرحله اول</t>
  </si>
  <si>
    <t xml:space="preserve">مرحله اول اعتباردهی </t>
  </si>
  <si>
    <t xml:space="preserve">مرحله سوم اعتباردهی </t>
  </si>
  <si>
    <t xml:space="preserve">مرحله دوم اعتباردهی </t>
  </si>
  <si>
    <t>فیصدی تعیین شده هر معیار برای مرحله دوم</t>
  </si>
  <si>
    <t>اخذ فیصدی هر معیار بر اساس فیصدی تعیین شده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</si>
  <si>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</si>
  <si>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</si>
  <si>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</si>
  <si>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</si>
  <si>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r>
      <t xml:space="preserve">تطبیق چارچوب در پوهنتون‌های که رشته‌های طبی دارند: </t>
    </r>
    <r>
      <rPr>
        <sz val="10"/>
        <rFont val="Bahij Zar"/>
        <family val="1"/>
      </rPr>
      <t xml:space="preserve">علاوه بر معیارهای یازده‌گانه، ضمیمه شماره (1) شامل این چارچوب نیز در پوهنتون‌های که رشته‌های طبی دارند تطبیق می‌گردد.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</si>
  <si>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</si>
  <si>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</si>
  <si>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</si>
  <si>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</si>
  <si>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</si>
  <si>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</si>
  <si>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</si>
  <si>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</si>
  <si>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</si>
  <si>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</si>
  <si>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r>
      <t xml:space="preserve">لابراتوارهای پارا کلینیک 
</t>
    </r>
    <r>
      <rPr>
        <sz val="8"/>
        <rFont val="Bahij Zar"/>
        <family val="1"/>
      </rPr>
      <t>پوهنتون لابراتوارها را غرض کارهای عملی محصلان خویش برای دوره پاراکلینیک تهیه و ارایه می‌نماید.</t>
    </r>
  </si>
  <si>
    <t>موجودیت سیت کمک‌های اولیه، دبه حریق، سطل زباله و دست شوی.</t>
  </si>
  <si>
    <t>موجودیت نصب یک جدول دورانی عناصر در سایز بزرگ در جای مناسب بر روی دیوار لابراتوار.</t>
  </si>
  <si>
    <t>موجودیت مواد لابراتواری مورد نیاز طبق نصاب تدریس شده.</t>
  </si>
  <si>
    <t>موجودیت دبه حریق، سطل زباله، سیستم هواکش و دست شوی.</t>
  </si>
  <si>
    <t>موجودیت نصب یک جدول پیمایش در سایز بزرگ در جای مناسب بر روی دیوار لابراتوار.</t>
  </si>
  <si>
    <t>موجودیت مواد لابرتواری مورد نیاز طبق نصاب تدریس شده.</t>
  </si>
  <si>
    <t>موجودیت دبه حریق، سطل زباله، دست شوی، سیستم هواکش و شرایط تعقیم.</t>
  </si>
  <si>
    <t>موجودیت لایحه وظایف و  پلان کاری کارمندان با گزارش‌های تطبیقی آن‌ها از تمام پرسونل.</t>
  </si>
  <si>
    <t>تحلیل نمرات نهایی گزارش ارزیابی خودی</t>
  </si>
  <si>
    <t>تعداد پوهنوال</t>
  </si>
  <si>
    <t>تعداد پوهاند</t>
  </si>
  <si>
    <t>تعداد پوهندوی</t>
  </si>
  <si>
    <t>تعداد پوهنمل</t>
  </si>
  <si>
    <t>تعداد پوهنیار</t>
  </si>
  <si>
    <t>رشته ...</t>
  </si>
  <si>
    <t>نمره  پوهنتون</t>
  </si>
  <si>
    <t>7.3.4</t>
  </si>
  <si>
    <t>7.5.1</t>
  </si>
  <si>
    <t>7.5.2</t>
  </si>
  <si>
    <t>9.3.1</t>
  </si>
  <si>
    <t>9.3.2</t>
  </si>
  <si>
    <t>9.3.3</t>
  </si>
  <si>
    <t>9.4.1</t>
  </si>
  <si>
    <t>9.4.2</t>
  </si>
  <si>
    <t>12.1.1</t>
  </si>
  <si>
    <t>12.1.2</t>
  </si>
  <si>
    <t>12.1.3</t>
  </si>
  <si>
    <t>12.2.1</t>
  </si>
  <si>
    <t>12.3.1</t>
  </si>
  <si>
    <t xml:space="preserve">فورم ارزشیابی پوهنتون‌ها در پروسۀ ارزیابی خودی مراحل اعتباردهی </t>
  </si>
  <si>
    <t>ارزشیابی در پروسۀ ارزیابی خودی توسط پوهنتون</t>
  </si>
  <si>
    <t>شرح نمرات و پیشنهادات توسط پوهنتون</t>
  </si>
  <si>
    <t>لیست تسهیلات علمی (بطور مثال: مراکز تحقیقی، شفاخانه‌های کادری و غیره)</t>
  </si>
  <si>
    <t>مدارک (لیست ضمایم)</t>
  </si>
  <si>
    <t>لیست ضمایم</t>
  </si>
  <si>
    <t>رووس فعالیت‌های اخیر کمیتۀ ارتقای کیفیت  پوهنتون</t>
  </si>
  <si>
    <t xml:space="preserve">تاریخی ایجاد آمریت ارتقای کیفیت پوهنتون، معلومات در مورد آمر ارتقای کیفیت، کارمند و کارگرخدماتی آن </t>
  </si>
  <si>
    <t>پوهنځی ...</t>
  </si>
  <si>
    <t>پوهنځی‌ها و بخش‌ها</t>
  </si>
  <si>
    <t>……………………………………………………………………………………………………………</t>
  </si>
  <si>
    <t>مرحلۀ ... اعتباردهی</t>
  </si>
  <si>
    <t xml:space="preserve">لوگو وزارت </t>
  </si>
  <si>
    <t>لوگوی پوهنتون</t>
  </si>
  <si>
    <t>لوگوی وزارت</t>
  </si>
  <si>
    <t xml:space="preserve">لوگوی وزارت </t>
  </si>
  <si>
    <t>رشته...</t>
  </si>
  <si>
    <t>لیست پوهنځی‌ها، رشته‌ها و بخش‌های‌که در تهیه گزارش ارزیابی خودی سهم گرفته بودند.</t>
  </si>
  <si>
    <t xml:space="preserve"> رشته‌ها</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</si>
  <si>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</si>
  <si>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</si>
  <si>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</si>
  <si>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</si>
  <si>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</si>
  <si>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</si>
  <si>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</si>
  <si>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</si>
  <si>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</si>
  <si>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</si>
  <si>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</si>
  <si>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</si>
  <si>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</si>
  <si>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حداقل برای هر سرویس (5) بستر (در ستوماتولوژی سرویس‌های که ضرورت به بستر دارند) در شفاخانه مطابق به جواز اخذ شده.
موجودیت حداقل (1) یونت در هر سرویس شفاخانه/مرکز صحی ستوماتولوژی.</t>
  </si>
  <si>
    <t>موجودیت بخش واکسین با  واکسین‌های (EPI)  و واکسین‌های ضروری؛
موجودیت امکانات نگهداری واکسین‌ها (COLD CHAIN)؛
موجودیت انتی دوت های ضروری.</t>
  </si>
  <si>
    <t xml:space="preserve">موجودیت شواهد کارهای عملی ستاژر  (INTERNSHIP)  در شفاخانه تدریسی 
شواهد اشتراک در راپر صبحانه، موجودیت در ویزت صبح گاهی، نوکری در هفته یک شب نظر به سکل مربوطه، ارایه کیس پریزنتشن مریض، شواهد ارایه و ارزیابی کنفرانس‌ها  توسط هیأت ژوری، شواهد حمایه ستاژران (جای بود و باش یا PAVION)، </t>
  </si>
  <si>
    <t>موجودیت شواهد کارهای عملی محصلان (CLERKSHIP) در شفاخانه تدریسی
موجودیت شواهد معرفی، کورسی پالیسی به جزیات، لاک بوک، تعداد کیس‌های ارایه شده از دوسیه ثبت شده و شقه امتحان.</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</si>
  <si>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</si>
  <si>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</si>
  <si>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</si>
  <si>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</si>
  <si>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سیف کابین،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</si>
  <si>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سنگ کاشی باشد،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</si>
  <si>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حرارت مناسب هوای لابراتوار (25 درجه سانتی گرید و رطوبت نسبی %65) باشد.</t>
  </si>
  <si>
    <t>موجودیت یک پایه مایکروسکوپ وصل شده با پراجکتور یا LCD، ست سلایدهای از قبل تهیه شده ستندرد هستالوژی و نگهداری مودل جنین مضمون امبریولوژی.</t>
  </si>
  <si>
    <t>موجودیت یک پایه مایکروسکوپ وصل شده با پراجکتور، ست سلایدهای از قبل تهیه شده ستندرد پتالوژی و یک پایه یخچال برای نگهداری سمپل‌های پتالوژیک.</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</si>
  <si>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</si>
  <si>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</si>
  <si>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</si>
  <si>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</si>
  <si>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</si>
  <si>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</si>
  <si>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حد اقل بخش‌های ایجاد شده برای برنامه‌ طب معالجوی
موجودیت بخش‌های (1) داخله عمومی (اندوکراین، هضمی و تنفسی، قلبی) (2) اطفال عمومی (3) عقلی و عصبی (4) نسائی و ولادی (5) جراحی عمومی (6) بخش واکسین (7) توبرکلوز و انتانی (8) اورتوپیدی (9) چشم (10) جلدی و زهروی (11) گوش و گلو (12) یورولوژی.
حد اقل بخش‌های ایجاد شده برای برنامه‌ ستوماتولوژی
نوت: در صورت‌که بخش‌های شماره (8، 9 و 10) ذیل در شفاخانه وجود داشته باشد نیاز به ایجاد دوباره آن نیست.
موجودیت بخش‌های حد اقل (1) جراجی دهن وجه و فک (2) ستوماتولوژی اطفال (3) پروستودنتیک (ساخت دندان) (4) اورتودنسی (5) داخله ستوماتولوژی (6) پریودنتولوژی (7) اورل میدیسن (امراض دهن) (8)  داخله عمومی (9) اطفال عمومی (10) جراحی عمومی.</t>
  </si>
  <si>
    <t>طب معالجوی 
موجودیت تصویر برداری و رادیولوژی (التراسوند، اکسری، در صورت امکان ستی سکن و MRI)؛
موجودیت ایکوکاردیوگرافی، الکتروکاردیوگرافی، کاردیاک مانیتور، هولتر مانیتور و دسی شاک؛
موجودیت اسپایرومتری، برانکسکوپی؛
موجودیت اندسکوپی؛
موجودیت التراسوند و اکسیری سیار؛
موجودیت EEG؛
موجودیت وسایل تشخصیه گوش و گلو؛
موجودیت وسایل تشخصیه جلدی (درماسکوپ، ودلمپ)؛
موجودیت وسایل تشخصیه چشم (سلایتس لمپ، پندسکوپ).
ستوماتولوژی
در صورت‌که شفاخانه ستوماتولوژی مستقل باشد موجودیت اکسری لازمی است؛
موجودیت بخش رادیولوژی اختصاصی (اکسری های داخل دهنی و OPG در صورت امکان).</t>
  </si>
  <si>
    <t>موجودیت دوکان و یا کافتریا در سطح پوهنتون.</t>
  </si>
  <si>
    <t>جدول‌ها</t>
  </si>
  <si>
    <t>ادارې</t>
  </si>
  <si>
    <t>اسناد و شواهد اعزام یا حمایت اعضای کادر علمی به بورسیه‌ها جهت کسب درجه تحصیلی ماستری و دکتورا بر اساس روش موجوده.</t>
  </si>
  <si>
    <t>تعداد دکتور</t>
  </si>
  <si>
    <t>تعداد ماستر</t>
  </si>
  <si>
    <t>تعداد لیسانس</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</si>
  <si>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</si>
  <si>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</si>
  <si>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</si>
  <si>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</si>
  <si>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</si>
  <si>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</si>
  <si>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</si>
  <si>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تمام استخدام کارمندان بر اساس حجم کاری و پالیسی ارتقای ظرفیت بر اساس شفافیت و مهارت اصولاً انجام گردیده است.</t>
  </si>
  <si>
    <t>تعداد مجموعی اعضای کادر علمی</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</si>
  <si>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</si>
  <si>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</si>
  <si>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</si>
  <si>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</si>
  <si>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</si>
  <si>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</si>
  <si>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 xml:space="preserve">تماس ابتدائی با پوهنتون حین بازنگری مسلکی </t>
  </si>
  <si>
    <t>نحوه نمره‌دهی چارچوب اعتباردهی به پوهنتون‌های‌که رشته‌های طبی دارند در پروسه بازنگری و ارزیابی خودی</t>
  </si>
  <si>
    <t>اخذ نمره هر معیار بر اساس فیصدی تعیین شده مرحله اول</t>
  </si>
  <si>
    <t>اخذ نمره هر معیار بر اساس فیصدی تعیین شده مرحله دوم</t>
  </si>
  <si>
    <t>اخذ نمره هر معیار بر اساس فیصدی تعیین شده مرحله سوم</t>
  </si>
  <si>
    <t>سال تأسیس پوهنتون</t>
  </si>
  <si>
    <t>چگونگی تأسیس پوهنتون</t>
  </si>
  <si>
    <t>جدول زمانی دستآوردها (گشایش ساختمان پوهنتون، پوهنځی، رشته‌ و یا کسب جوایز...)</t>
  </si>
  <si>
    <t>جدول زمانی لحظات مهم (رووس واقعاتی‌که در تاریخ پوهنتون مهم می‌باشد، مثلا: دور اول فراغت)</t>
  </si>
  <si>
    <t>دیدگاه و مأموریت پوهنتون</t>
  </si>
  <si>
    <t>مأموریت پوهنتون</t>
  </si>
  <si>
    <t>شیوه های که در انکشاف مأموریت و دیدگاه مورد استفاده قرار گرفته اند</t>
  </si>
  <si>
    <t>تاریخی که مأموریت و دیدگاه به تصویب رسیده و مراحل تصویب آن</t>
  </si>
  <si>
    <t>درجه‌های تحصیلی که اعطا می‌گردد (لسانس، ماستری، دکتورا)</t>
  </si>
  <si>
    <t>معلومات مفصل در مورد محصلان</t>
  </si>
  <si>
    <t>تعداد محصلان دوره لیسانس</t>
  </si>
  <si>
    <t xml:space="preserve">تعداد محصلان دوره ماستری  </t>
  </si>
  <si>
    <t xml:space="preserve">تعداد محصلان دوره دکتورا </t>
  </si>
  <si>
    <t>مجموع محصلان پوهنتون</t>
  </si>
  <si>
    <t>معلومات مفصل در مورد اعضای کادر علمی</t>
  </si>
  <si>
    <t>تعداد مجموعی پوهاند</t>
  </si>
  <si>
    <t>تعداد مجموعی پوهنوال</t>
  </si>
  <si>
    <t>تعداد مجموعی پوهندوی</t>
  </si>
  <si>
    <t>تعداد مجموعی پوهنمل</t>
  </si>
  <si>
    <t>تعداد مجموعی پوهنیار</t>
  </si>
  <si>
    <t xml:space="preserve">تعداد مجموعی اعضای کادر علمی دارای رتبه علمی </t>
  </si>
  <si>
    <t>تعداد مجموعی اعضای کادر علمی دارای درجه تحصیلی دکتور به سطح پوهنتون</t>
  </si>
  <si>
    <t>تعداد مجموعی اعضای کادر علمی دارای درجه تحصیلی ماستر به سطح پوهنتون</t>
  </si>
  <si>
    <t>تعداد مجموعی اعضای کادر علمی دارای درجه تحصیلی لیسانس به سطح پوهنتون</t>
  </si>
  <si>
    <t>تعداد مجموعی اعضای کادر علمی دارای درجه تحصیلی دکتور، ماستر و لیسانس به سطح پوهنتون</t>
  </si>
  <si>
    <t xml:space="preserve">معلومات راجع به ارتقای کیفیت </t>
  </si>
  <si>
    <t xml:space="preserve">رووس فعالیت‌های اخیر کمیتۀ ارتقای کیفیت  پوهنتون </t>
  </si>
  <si>
    <t>رووس چگونگی ارتباط کاری کمیتۀ ارتقای کیفیت پوهنتون با کمیتۀهای ارتقای کیفیت  پوهنځی‌ها</t>
  </si>
  <si>
    <t xml:space="preserve">تاریخ و نتیجه بازنگری و بازدید‌های وزارت تحصیلات عالی طی ۵ سال اخیر </t>
  </si>
  <si>
    <t>خلاصه  پیشرفت و یا دستاوردهای  آمریت ارتقای کیفیت (در صورت مرتبط  بودن)</t>
  </si>
  <si>
    <t>خلاصه موضوعات کلیدی که از تهیه ارزیابی خودی بوجود آمده (معلومات کافی را برای بازنگران مسلکی  فراهم می‌سازد تا چالش ها و دستاوردهای پوهنتون را، درک نمایند مانند چگونگی تهیه گزارش ارزیابی خودی، پلان تدوین گزارش ارزیابی خودی، بخش‌های مربوطه بدون پوهنځی‌ها و رشته‌ها در تهیه گزارش ارزیابی خودی و غیره).</t>
  </si>
  <si>
    <t>فعالیتی ‌را‌ که  واقع شده ویا در حال اجرا قرار دارد، شرح و تفصیل دهید تا شاخص مربوطه در برابر هر معیار فرعی، بدست آید.</t>
  </si>
  <si>
    <t>نمره‌ای را  که به بهترین وجه، سطح  موفقیت پوهنتون را در برابر تمام معیارهای فرعی، منعکس می‌سازد را وارد نمایید.</t>
  </si>
  <si>
    <t xml:space="preserve">مدارکی را درج لیست نمائید که می‌توانید قبل ویا در جریان بازنگری، بازنگران مسلکی را غرض حمایه نمره  که شما در برابر هر معیار فرعی وارد نموده اید، تهیه نمائید. </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</si>
  <si>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</si>
  <si>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t>معیار اصلی شمارۀ (5): برنامه‌های علمی:</t>
    </r>
    <r>
      <rPr>
        <sz val="8"/>
        <rFont val="Bahij Zar"/>
        <family val="1"/>
      </rPr>
      <t xml:space="preserve"> برنامه‌های علمی با مأموریت پوهنتون مطابقت دارد و غرض کسب اطمینان از بهبود دوامدار به طور منظم مرور می‌شوند. </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</si>
  <si>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</si>
  <si>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معیار اصلی شمارۀ (7) استادان و کارمندان:</t>
    </r>
    <r>
      <rPr>
        <sz val="8"/>
        <rFont val="Bahij Zar"/>
        <family val="1"/>
      </rPr>
      <t xml:space="preserve"> 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</si>
  <si>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معیار اصلی شمارۀ (10) کتابخانه و منابع معلوماتی:</t>
    </r>
    <r>
      <rPr>
        <sz val="8"/>
        <rFont val="Bahij Zar"/>
        <family val="1"/>
      </rPr>
      <t xml:space="preserve"> 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</si>
  <si>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</si>
  <si>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</si>
  <si>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تعداد مجموعی نامزد پوهنیار</t>
  </si>
  <si>
    <t>سهم گیری اعضای کادر علمی و محصلان در بلند بردن سطح آگاهی‌ جامعه در مسائل تخصصی</t>
  </si>
  <si>
    <t xml:space="preserve">خدمات و حمایهٔ محصلان
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</si>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</sst>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23"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9"/>
      <name val="Bahij Zar"/>
      <family val="1"/>
    </font>
    <font>
      <b/>
      <sz val="14"/>
      <color theme="1"/>
      <name val="Bahij Zar"/>
      <family val="1"/>
    </font>
    <font>
      <sz val="11"/>
      <name val="Bahij Zar"/>
      <family val="1"/>
    </font>
    <font>
      <b/>
      <sz val="10"/>
      <color theme="1"/>
      <name val="Bahij Zar"/>
      <family val="1"/>
    </font>
    <font>
      <sz val="10"/>
      <color theme="1"/>
      <name val="Bahij Zar"/>
      <family val="1"/>
    </font>
    <font>
      <b/>
      <sz val="11"/>
      <color theme="1"/>
      <name val="Bahij Zar"/>
      <family val="1"/>
    </font>
    <font>
      <sz val="11"/>
      <color theme="1"/>
      <name val="Bahij Zar"/>
      <family val="1"/>
    </font>
    <font>
      <b/>
      <sz val="14"/>
      <name val="Bahij Zar"/>
      <family val="1"/>
    </font>
    <font>
      <b/>
      <sz val="12"/>
      <color theme="1"/>
      <name val="Bahij Zar"/>
      <family val="1"/>
    </font>
    <font>
      <b/>
      <sz val="22"/>
      <color theme="1"/>
      <name val="Bahij Zar"/>
      <family val="1"/>
    </font>
    <font>
      <b/>
      <sz val="16"/>
      <color theme="1"/>
      <name val="Bahij Zar"/>
      <family val="1"/>
    </font>
    <font>
      <sz val="10"/>
      <color theme="1"/>
      <name val="Symbol"/>
      <family val="1"/>
      <charset val="2"/>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0">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3"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2" fillId="0" borderId="0" xfId="0" applyFont="1" applyFill="1" applyProtection="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Protection="1">
      <protection locked="0"/>
    </xf>
    <xf numFmtId="2" fontId="2" fillId="0" borderId="0" xfId="0" applyNumberFormat="1" applyFont="1" applyFill="1" applyBorder="1" applyAlignment="1" applyProtection="1">
      <alignment horizontal="right" vertical="center" wrapText="1"/>
      <protection locked="0"/>
    </xf>
    <xf numFmtId="0" fontId="4" fillId="0" borderId="0" xfId="0" applyFont="1" applyFill="1" applyBorder="1" applyProtection="1"/>
    <xf numFmtId="0" fontId="4" fillId="0" borderId="0" xfId="0" applyFont="1" applyFill="1" applyProtection="1">
      <protection locked="0"/>
    </xf>
    <xf numFmtId="2" fontId="4" fillId="0" borderId="51"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xf>
    <xf numFmtId="10" fontId="2" fillId="0" borderId="24"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4" xfId="1" applyNumberFormat="1" applyFont="1" applyFill="1" applyBorder="1" applyAlignment="1" applyProtection="1">
      <alignment horizontal="center" vertical="center" wrapText="1"/>
    </xf>
    <xf numFmtId="10" fontId="2" fillId="0" borderId="51"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5"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5"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right" vertical="center" wrapText="1" readingOrder="2"/>
      <protection locked="0"/>
    </xf>
    <xf numFmtId="10" fontId="4" fillId="0" borderId="0" xfId="1"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12" fillId="0" borderId="0" xfId="0" applyFont="1" applyFill="1" applyBorder="1" applyAlignment="1" applyProtection="1">
      <alignment horizontal="right" vertical="center"/>
      <protection locked="0"/>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4" fillId="0" borderId="0" xfId="0" applyFont="1" applyProtection="1">
      <protection locked="0"/>
    </xf>
    <xf numFmtId="0" fontId="0" fillId="0" borderId="0" xfId="0" applyProtection="1">
      <protection locked="0"/>
    </xf>
    <xf numFmtId="0" fontId="14" fillId="0" borderId="0" xfId="0" applyFont="1" applyBorder="1" applyAlignment="1" applyProtection="1">
      <alignment horizontal="center"/>
      <protection locked="0"/>
    </xf>
    <xf numFmtId="0" fontId="16"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4" fillId="0" borderId="0" xfId="0" applyFont="1" applyBorder="1" applyProtection="1">
      <protection locked="0"/>
    </xf>
    <xf numFmtId="0" fontId="14" fillId="0" borderId="0" xfId="0" applyFont="1" applyBorder="1" applyAlignment="1" applyProtection="1">
      <protection locked="0"/>
    </xf>
    <xf numFmtId="0" fontId="14" fillId="0" borderId="0" xfId="0" applyFont="1" applyBorder="1" applyAlignment="1" applyProtection="1"/>
    <xf numFmtId="0" fontId="9" fillId="0" borderId="0" xfId="0" applyFont="1" applyBorder="1" applyAlignment="1" applyProtection="1">
      <alignment horizontal="left"/>
    </xf>
    <xf numFmtId="0" fontId="14" fillId="0" borderId="0" xfId="0" applyFont="1" applyBorder="1" applyAlignment="1" applyProtection="1">
      <alignment horizontal="left"/>
      <protection locked="0"/>
    </xf>
    <xf numFmtId="0" fontId="14" fillId="0" borderId="0" xfId="0" applyFont="1" applyBorder="1" applyAlignment="1" applyProtection="1">
      <alignment horizontal="right"/>
      <protection locked="0"/>
    </xf>
    <xf numFmtId="0" fontId="10" fillId="0" borderId="0" xfId="0" applyFont="1" applyAlignment="1" applyProtection="1">
      <protection locked="0"/>
    </xf>
    <xf numFmtId="0" fontId="15" fillId="0" borderId="0" xfId="0" applyFont="1" applyBorder="1" applyAlignment="1" applyProtection="1">
      <protection locked="0"/>
    </xf>
    <xf numFmtId="0" fontId="15" fillId="0" borderId="0" xfId="0" applyFont="1" applyBorder="1" applyAlignment="1" applyProtection="1">
      <alignment horizontal="center"/>
    </xf>
    <xf numFmtId="0" fontId="15" fillId="0" borderId="0" xfId="0" applyFont="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5" xfId="0" applyFont="1" applyFill="1" applyBorder="1" applyAlignment="1" applyProtection="1">
      <alignment horizontal="center" vertical="center"/>
    </xf>
    <xf numFmtId="2" fontId="2" fillId="0" borderId="0" xfId="0" applyNumberFormat="1" applyFont="1" applyFill="1" applyBorder="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3"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6" fillId="0" borderId="23"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0" fontId="5" fillId="0" borderId="25" xfId="0" applyFont="1" applyFill="1" applyBorder="1" applyAlignment="1" applyProtection="1">
      <alignment horizontal="center" vertical="center" wrapText="1" readingOrder="2"/>
    </xf>
    <xf numFmtId="0" fontId="5" fillId="0" borderId="23"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2" xfId="0"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2"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3"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2"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5"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2" fontId="6" fillId="0" borderId="1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2" fontId="6" fillId="0" borderId="13"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4" fillId="0" borderId="0" xfId="0"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0" fontId="2" fillId="0" borderId="20" xfId="1" applyNumberFormat="1" applyFont="1" applyFill="1" applyBorder="1" applyAlignment="1" applyProtection="1">
      <alignment horizontal="center" vertical="center"/>
    </xf>
    <xf numFmtId="2" fontId="2" fillId="0" borderId="8"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right" vertical="center" readingOrder="2"/>
      <protection locked="0"/>
    </xf>
    <xf numFmtId="0" fontId="12" fillId="0" borderId="1" xfId="0" applyFont="1" applyFill="1" applyBorder="1" applyAlignment="1" applyProtection="1">
      <alignment horizontal="center" vertical="center" readingOrder="2"/>
      <protection locked="0"/>
    </xf>
    <xf numFmtId="0" fontId="11" fillId="0" borderId="0" xfId="0" applyFont="1" applyFill="1" applyAlignment="1" applyProtection="1">
      <alignment horizontal="right"/>
    </xf>
    <xf numFmtId="0" fontId="11" fillId="0" borderId="0" xfId="0" applyFont="1" applyFill="1" applyAlignment="1" applyProtection="1">
      <alignment horizontal="right" vertical="center" readingOrder="2"/>
    </xf>
    <xf numFmtId="0" fontId="12" fillId="0" borderId="0" xfId="0" applyFont="1" applyFill="1" applyAlignment="1" applyProtection="1">
      <alignment vertical="center" readingOrder="2"/>
      <protection locked="0"/>
    </xf>
    <xf numFmtId="0" fontId="12" fillId="0" borderId="0" xfId="0" applyFont="1" applyFill="1" applyAlignment="1" applyProtection="1">
      <alignment horizontal="center" vertical="center" readingOrder="2"/>
      <protection locked="0"/>
    </xf>
    <xf numFmtId="0" fontId="5" fillId="0" borderId="0" xfId="0" applyFont="1" applyFill="1" applyAlignment="1" applyProtection="1">
      <alignment horizontal="right" vertical="center" readingOrder="2"/>
    </xf>
    <xf numFmtId="0" fontId="11" fillId="0" borderId="25" xfId="0" applyFont="1" applyFill="1" applyBorder="1" applyAlignment="1" applyProtection="1">
      <alignment horizontal="right" vertical="center"/>
    </xf>
    <xf numFmtId="0" fontId="11" fillId="0" borderId="1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2"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11" fillId="0" borderId="23" xfId="0" applyFont="1" applyFill="1" applyBorder="1" applyAlignment="1" applyProtection="1">
      <alignment horizontal="center" vertical="center" readingOrder="2"/>
    </xf>
    <xf numFmtId="0" fontId="12" fillId="0" borderId="13" xfId="0" applyFont="1" applyFill="1" applyBorder="1" applyAlignment="1" applyProtection="1">
      <alignment horizontal="center" vertical="center" readingOrder="2"/>
      <protection locked="0"/>
    </xf>
    <xf numFmtId="0" fontId="5" fillId="0" borderId="25" xfId="0" applyFont="1" applyFill="1" applyBorder="1" applyAlignment="1" applyProtection="1">
      <alignment horizontal="center" vertical="center"/>
      <protection locked="0"/>
    </xf>
    <xf numFmtId="0" fontId="14" fillId="0" borderId="0" xfId="0" applyFont="1" applyAlignment="1"/>
    <xf numFmtId="0" fontId="5" fillId="0" borderId="40" xfId="0" applyFont="1" applyFill="1" applyBorder="1" applyAlignment="1" applyProtection="1">
      <alignment vertical="center"/>
    </xf>
    <xf numFmtId="0" fontId="14" fillId="0" borderId="0" xfId="0" applyFont="1" applyAlignment="1">
      <alignment horizontal="right"/>
    </xf>
    <xf numFmtId="0" fontId="0" fillId="0" borderId="0" xfId="0"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right" vertical="center" wrapText="1"/>
    </xf>
    <xf numFmtId="9" fontId="22" fillId="0" borderId="0" xfId="1" applyFont="1" applyFill="1" applyBorder="1" applyAlignment="1" applyProtection="1">
      <alignment horizontal="right" vertical="center"/>
    </xf>
    <xf numFmtId="0" fontId="21" fillId="0" borderId="0" xfId="0" applyFont="1" applyFill="1" applyBorder="1" applyAlignment="1" applyProtection="1">
      <alignment vertical="center"/>
    </xf>
    <xf numFmtId="0" fontId="16" fillId="0" borderId="0" xfId="0" applyFont="1" applyBorder="1" applyAlignment="1" applyProtection="1">
      <alignment horizontal="center" vertical="center"/>
      <protection locked="0"/>
    </xf>
    <xf numFmtId="9" fontId="6" fillId="0" borderId="1" xfId="1"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0" fontId="6" fillId="0" borderId="1" xfId="0" applyFont="1" applyFill="1" applyBorder="1" applyAlignment="1" applyProtection="1">
      <alignment horizontal="right" vertical="center"/>
      <protection locked="0"/>
    </xf>
    <xf numFmtId="0" fontId="6" fillId="0" borderId="54" xfId="0" applyFont="1" applyFill="1" applyBorder="1" applyAlignment="1" applyProtection="1">
      <alignment horizontal="right" vertical="center"/>
      <protection locked="0"/>
    </xf>
    <xf numFmtId="0" fontId="15" fillId="0" borderId="0" xfId="0" applyFont="1" applyBorder="1" applyAlignment="1" applyProtection="1">
      <alignment horizontal="center"/>
      <protection locked="0"/>
    </xf>
    <xf numFmtId="0" fontId="20" fillId="0" borderId="0" xfId="0" applyFont="1" applyBorder="1" applyAlignment="1" applyProtection="1">
      <alignment horizontal="center"/>
    </xf>
    <xf numFmtId="0" fontId="14" fillId="0" borderId="0" xfId="0" applyFont="1" applyAlignment="1">
      <alignment horizontal="right"/>
    </xf>
    <xf numFmtId="0" fontId="0" fillId="0" borderId="0" xfId="0" applyAlignment="1">
      <alignment horizontal="center"/>
    </xf>
    <xf numFmtId="0" fontId="7" fillId="0" borderId="0" xfId="0" applyFont="1" applyBorder="1" applyAlignment="1" applyProtection="1">
      <alignment horizontal="center" vertical="center"/>
      <protection locked="0"/>
    </xf>
    <xf numFmtId="0" fontId="17" fillId="0" borderId="0" xfId="0" applyFont="1" applyBorder="1" applyAlignment="1" applyProtection="1">
      <alignment horizontal="center"/>
    </xf>
    <xf numFmtId="0" fontId="18" fillId="0" borderId="0" xfId="0" applyFont="1" applyBorder="1" applyAlignment="1" applyProtection="1">
      <alignment horizontal="center"/>
      <protection locked="0"/>
    </xf>
    <xf numFmtId="0" fontId="10" fillId="0" borderId="0" xfId="0" applyFont="1" applyAlignment="1" applyProtection="1">
      <alignment horizontal="left" wrapText="1"/>
    </xf>
    <xf numFmtId="0" fontId="10" fillId="0" borderId="0" xfId="0" applyFont="1" applyAlignment="1" applyProtection="1">
      <alignment horizontal="left"/>
    </xf>
    <xf numFmtId="0" fontId="13" fillId="0" borderId="0" xfId="0" applyFont="1" applyAlignment="1"/>
    <xf numFmtId="0" fontId="14" fillId="0" borderId="0" xfId="0" applyFont="1" applyAlignment="1"/>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6" fillId="0" borderId="28" xfId="0" applyFont="1" applyFill="1" applyBorder="1" applyAlignment="1" applyProtection="1">
      <alignment horizontal="right" vertical="center"/>
    </xf>
    <xf numFmtId="0" fontId="6" fillId="0" borderId="36"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6" fillId="0" borderId="0" xfId="0" applyFont="1" applyFill="1" applyBorder="1" applyAlignment="1" applyProtection="1">
      <alignment horizontal="right" vertical="center"/>
      <protection locked="0"/>
    </xf>
    <xf numFmtId="0" fontId="5" fillId="0" borderId="23"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readingOrder="2"/>
      <protection locked="0"/>
    </xf>
    <xf numFmtId="0" fontId="12" fillId="0" borderId="11" xfId="0" applyFont="1" applyFill="1" applyBorder="1" applyAlignment="1" applyProtection="1">
      <alignment horizontal="right" vertical="center" readingOrder="2"/>
      <protection locked="0"/>
    </xf>
    <xf numFmtId="0" fontId="12" fillId="0" borderId="13" xfId="0" applyFont="1" applyFill="1" applyBorder="1" applyAlignment="1" applyProtection="1">
      <alignment horizontal="right" vertical="center" readingOrder="2"/>
      <protection locked="0"/>
    </xf>
    <xf numFmtId="0" fontId="12" fillId="0" borderId="14" xfId="0" applyFont="1" applyFill="1" applyBorder="1" applyAlignment="1" applyProtection="1">
      <alignment horizontal="right" vertical="center" readingOrder="2"/>
      <protection locked="0"/>
    </xf>
    <xf numFmtId="0" fontId="6" fillId="0" borderId="0" xfId="0" applyFont="1" applyFill="1" applyAlignment="1" applyProtection="1">
      <alignment horizontal="right" vertical="center" readingOrder="2"/>
    </xf>
    <xf numFmtId="0" fontId="12" fillId="0" borderId="0" xfId="0" applyFont="1" applyFill="1" applyAlignment="1" applyProtection="1">
      <alignment horizontal="right" vertical="center" readingOrder="2"/>
    </xf>
    <xf numFmtId="0" fontId="12" fillId="0" borderId="23" xfId="0" applyFont="1" applyFill="1" applyBorder="1" applyAlignment="1" applyProtection="1">
      <alignment horizontal="right" vertical="center" readingOrder="2"/>
      <protection locked="0"/>
    </xf>
    <xf numFmtId="0" fontId="12" fillId="0" borderId="26" xfId="0" applyFont="1" applyFill="1" applyBorder="1" applyAlignment="1" applyProtection="1">
      <alignment horizontal="right" vertical="center" readingOrder="2"/>
      <protection locked="0"/>
    </xf>
    <xf numFmtId="0" fontId="12" fillId="0" borderId="34" xfId="0" applyFont="1" applyFill="1" applyBorder="1" applyAlignment="1" applyProtection="1">
      <alignment horizontal="right" vertical="center" wrapText="1" readingOrder="2"/>
      <protection locked="0"/>
    </xf>
    <xf numFmtId="0" fontId="12" fillId="0" borderId="43" xfId="0" applyFont="1" applyFill="1" applyBorder="1" applyAlignment="1" applyProtection="1">
      <alignment horizontal="right" vertical="center" wrapText="1" readingOrder="2"/>
      <protection locked="0"/>
    </xf>
    <xf numFmtId="0" fontId="12" fillId="0" borderId="16" xfId="0" applyFont="1" applyFill="1" applyBorder="1" applyAlignment="1" applyProtection="1">
      <alignment horizontal="right" vertical="center" wrapText="1" readingOrder="2"/>
      <protection locked="0"/>
    </xf>
    <xf numFmtId="0" fontId="12" fillId="0" borderId="13" xfId="0" applyFont="1" applyFill="1" applyBorder="1" applyAlignment="1" applyProtection="1">
      <alignment horizontal="right" vertical="center" wrapText="1" readingOrder="2"/>
      <protection locked="0"/>
    </xf>
    <xf numFmtId="0" fontId="12" fillId="0" borderId="14" xfId="0" applyFont="1" applyFill="1" applyBorder="1" applyAlignment="1" applyProtection="1">
      <alignment horizontal="right" vertical="center" wrapText="1" readingOrder="2"/>
      <protection locked="0"/>
    </xf>
    <xf numFmtId="0" fontId="12" fillId="0" borderId="2" xfId="0" applyFont="1" applyFill="1" applyBorder="1" applyAlignment="1" applyProtection="1">
      <alignment horizontal="right" vertical="center" wrapText="1" readingOrder="2"/>
      <protection locked="0"/>
    </xf>
    <xf numFmtId="0" fontId="12" fillId="0" borderId="30" xfId="0" applyFont="1" applyFill="1" applyBorder="1" applyAlignment="1" applyProtection="1">
      <alignment horizontal="right" vertical="center" wrapText="1" readingOrder="2"/>
      <protection locked="0"/>
    </xf>
    <xf numFmtId="0" fontId="12" fillId="0" borderId="31" xfId="0" applyFont="1" applyFill="1" applyBorder="1" applyAlignment="1" applyProtection="1">
      <alignment horizontal="right" vertical="center" wrapText="1" readingOrder="2"/>
      <protection locked="0"/>
    </xf>
    <xf numFmtId="0" fontId="12" fillId="0" borderId="1" xfId="0" applyFont="1" applyFill="1" applyBorder="1" applyAlignment="1" applyProtection="1">
      <alignment horizontal="right" vertical="center" wrapText="1" readingOrder="2"/>
      <protection locked="0"/>
    </xf>
    <xf numFmtId="0" fontId="12" fillId="0" borderId="11" xfId="0" applyFont="1" applyFill="1" applyBorder="1" applyAlignment="1" applyProtection="1">
      <alignment horizontal="right" vertical="center" wrapText="1" readingOrder="2"/>
      <protection locked="0"/>
    </xf>
    <xf numFmtId="0" fontId="5" fillId="0" borderId="23"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19" fillId="0" borderId="0" xfId="0" applyFont="1" applyFill="1" applyAlignment="1" applyProtection="1">
      <alignment horizontal="right" vertical="center" readingOrder="2"/>
    </xf>
    <xf numFmtId="0" fontId="11" fillId="0" borderId="28" xfId="0" applyFont="1" applyFill="1" applyBorder="1" applyAlignment="1" applyProtection="1">
      <alignment horizontal="center" vertical="center" readingOrder="2"/>
    </xf>
    <xf numFmtId="0" fontId="11" fillId="0" borderId="36" xfId="0" applyFont="1" applyFill="1" applyBorder="1" applyAlignment="1" applyProtection="1">
      <alignment horizontal="center" vertical="center" readingOrder="2"/>
    </xf>
    <xf numFmtId="0" fontId="11" fillId="0" borderId="32" xfId="0" applyFont="1" applyFill="1" applyBorder="1" applyAlignment="1" applyProtection="1">
      <alignment horizontal="center" vertical="center" readingOrder="2"/>
    </xf>
    <xf numFmtId="0" fontId="12" fillId="0" borderId="1" xfId="0" applyFont="1" applyFill="1" applyBorder="1" applyAlignment="1" applyProtection="1">
      <alignment horizontal="center" vertical="center" readingOrder="2"/>
      <protection locked="0"/>
    </xf>
    <xf numFmtId="0" fontId="12" fillId="0" borderId="11" xfId="0" applyFont="1" applyFill="1" applyBorder="1" applyAlignment="1" applyProtection="1">
      <alignment horizontal="center" vertical="center" readingOrder="2"/>
      <protection locked="0"/>
    </xf>
    <xf numFmtId="0" fontId="12" fillId="0" borderId="0" xfId="0" applyFont="1" applyFill="1" applyAlignment="1" applyProtection="1">
      <alignment horizontal="right" vertical="center" readingOrder="2"/>
      <protection locked="0"/>
    </xf>
    <xf numFmtId="0" fontId="11" fillId="0" borderId="23" xfId="0" applyFont="1" applyFill="1" applyBorder="1" applyAlignment="1" applyProtection="1">
      <alignment horizontal="center" vertical="center" readingOrder="2"/>
    </xf>
    <xf numFmtId="0" fontId="6" fillId="0" borderId="2" xfId="0" applyFont="1" applyFill="1" applyBorder="1" applyAlignment="1" applyProtection="1">
      <alignment horizontal="right" vertical="center"/>
      <protection locked="0"/>
    </xf>
    <xf numFmtId="0" fontId="6" fillId="0" borderId="30" xfId="0" applyFont="1" applyFill="1" applyBorder="1" applyAlignment="1" applyProtection="1">
      <alignment horizontal="right" vertical="center"/>
      <protection locked="0"/>
    </xf>
    <xf numFmtId="0" fontId="6" fillId="0" borderId="33" xfId="0" applyFont="1" applyFill="1" applyBorder="1" applyAlignment="1" applyProtection="1">
      <alignment horizontal="right" vertical="center"/>
      <protection locked="0"/>
    </xf>
    <xf numFmtId="0" fontId="11" fillId="0" borderId="26" xfId="0" applyFont="1" applyFill="1" applyBorder="1" applyAlignment="1" applyProtection="1">
      <alignment horizontal="center" vertical="center" readingOrder="2"/>
    </xf>
    <xf numFmtId="0" fontId="12" fillId="0" borderId="0" xfId="0" applyFont="1" applyFill="1" applyAlignment="1" applyProtection="1">
      <alignment horizontal="right" vertical="center" wrapText="1" readingOrder="2"/>
    </xf>
    <xf numFmtId="0" fontId="19" fillId="0" borderId="0" xfId="0" applyFont="1" applyFill="1" applyAlignment="1" applyProtection="1">
      <alignment horizontal="right" vertical="center" wrapText="1" readingOrder="2"/>
    </xf>
    <xf numFmtId="0" fontId="6" fillId="0" borderId="17"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45" xfId="0" applyFont="1" applyFill="1" applyBorder="1" applyAlignment="1" applyProtection="1">
      <alignment horizontal="right" vertical="center"/>
      <protection locked="0"/>
    </xf>
    <xf numFmtId="0" fontId="6" fillId="0" borderId="4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47" xfId="0" applyFont="1" applyFill="1" applyBorder="1" applyAlignment="1" applyProtection="1">
      <alignment horizontal="right" vertical="center"/>
      <protection locked="0"/>
    </xf>
    <xf numFmtId="0" fontId="6" fillId="0" borderId="48" xfId="0" applyFont="1" applyFill="1" applyBorder="1" applyAlignment="1" applyProtection="1">
      <alignment horizontal="right" vertical="center"/>
      <protection locked="0"/>
    </xf>
    <xf numFmtId="0" fontId="6" fillId="0" borderId="5"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wrapText="1"/>
      <protection locked="0"/>
    </xf>
    <xf numFmtId="0" fontId="6" fillId="0" borderId="31" xfId="0" applyFont="1" applyFill="1" applyBorder="1" applyAlignment="1" applyProtection="1">
      <alignment horizontal="right" vertical="center"/>
      <protection locked="0"/>
    </xf>
    <xf numFmtId="0" fontId="6" fillId="0" borderId="7" xfId="0" applyFont="1" applyFill="1" applyBorder="1" applyAlignment="1" applyProtection="1">
      <alignment horizontal="right" vertical="center"/>
      <protection locked="0"/>
    </xf>
    <xf numFmtId="0" fontId="6" fillId="0" borderId="38"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6"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6" fillId="0" borderId="55" xfId="0" applyFont="1" applyFill="1" applyBorder="1" applyAlignment="1" applyProtection="1">
      <alignment horizontal="center" vertical="center"/>
      <protection locked="0"/>
    </xf>
    <xf numFmtId="0" fontId="6" fillId="0" borderId="23"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top"/>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vertical="center" wrapText="1" readingOrder="2"/>
    </xf>
    <xf numFmtId="0" fontId="6" fillId="0" borderId="30" xfId="0" applyFont="1" applyFill="1" applyBorder="1" applyAlignment="1" applyProtection="1">
      <alignment vertical="center" wrapText="1" readingOrder="2"/>
    </xf>
    <xf numFmtId="0" fontId="6" fillId="0" borderId="31"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0" xfId="0" applyFont="1" applyFill="1" applyBorder="1" applyAlignment="1" applyProtection="1">
      <alignment horizontal="right" vertical="center" wrapText="1" readingOrder="2"/>
    </xf>
    <xf numFmtId="0" fontId="6" fillId="0" borderId="33" xfId="0" applyFont="1" applyFill="1" applyBorder="1" applyAlignment="1" applyProtection="1">
      <alignment horizontal="right" vertical="center" wrapText="1" readingOrder="2"/>
    </xf>
    <xf numFmtId="0" fontId="6" fillId="0" borderId="34" xfId="0" applyFont="1" applyFill="1" applyBorder="1" applyAlignment="1" applyProtection="1">
      <alignment vertical="center" wrapText="1" readingOrder="2"/>
    </xf>
    <xf numFmtId="0" fontId="6" fillId="0" borderId="43"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4" xfId="0" applyFont="1" applyFill="1" applyBorder="1" applyAlignment="1" applyProtection="1">
      <alignment horizontal="right" vertical="center" wrapText="1" readingOrder="2"/>
    </xf>
    <xf numFmtId="0" fontId="6" fillId="0" borderId="43"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5" fillId="0" borderId="23"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25" xfId="0" applyFont="1" applyFill="1" applyBorder="1" applyAlignment="1" applyProtection="1">
      <alignment horizontal="right" vertical="center" wrapText="1"/>
    </xf>
    <xf numFmtId="0" fontId="4" fillId="0" borderId="23"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3" xfId="0" applyFont="1" applyFill="1" applyBorder="1" applyAlignment="1" applyProtection="1">
      <alignment horizontal="right" vertical="top"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23"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50"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2" fontId="4" fillId="0" borderId="36" xfId="0" applyNumberFormat="1" applyFont="1" applyFill="1" applyBorder="1" applyAlignment="1" applyProtection="1">
      <alignment horizontal="center" vertical="center"/>
    </xf>
    <xf numFmtId="2" fontId="4" fillId="0" borderId="42"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0" xfId="0" applyFont="1" applyFill="1" applyBorder="1" applyAlignment="1" applyProtection="1">
      <alignment horizontal="right" vertical="center" wrapText="1"/>
      <protection locked="0"/>
    </xf>
    <xf numFmtId="0" fontId="2" fillId="0" borderId="33" xfId="0" applyFont="1" applyFill="1" applyBorder="1" applyAlignment="1" applyProtection="1">
      <alignment horizontal="right" vertical="center" wrapText="1"/>
      <protection locked="0"/>
    </xf>
    <xf numFmtId="0" fontId="2" fillId="0" borderId="34" xfId="0" applyFont="1" applyFill="1" applyBorder="1" applyAlignment="1" applyProtection="1">
      <alignment horizontal="right" vertical="center" wrapText="1"/>
      <protection locked="0"/>
    </xf>
    <xf numFmtId="0" fontId="2" fillId="0" borderId="43"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22" xfId="0" applyFont="1" applyFill="1" applyBorder="1" applyAlignment="1" applyProtection="1">
      <alignment horizontal="right" vertical="center" wrapText="1"/>
    </xf>
    <xf numFmtId="0" fontId="4" fillId="0" borderId="36"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textRotation="180"/>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2" fillId="0" borderId="49" xfId="0" applyFont="1" applyFill="1" applyBorder="1" applyAlignment="1" applyProtection="1">
      <alignment horizontal="center"/>
    </xf>
    <xf numFmtId="0" fontId="2" fillId="0" borderId="4"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2" fillId="0" borderId="23" xfId="0" applyFont="1" applyFill="1" applyBorder="1" applyAlignment="1" applyProtection="1">
      <alignment horizontal="right" vertical="top" wrapText="1"/>
    </xf>
    <xf numFmtId="0" fontId="4" fillId="0" borderId="2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0" xfId="0" applyFont="1" applyFill="1" applyBorder="1" applyAlignment="1" applyProtection="1">
      <alignment horizontal="center"/>
    </xf>
    <xf numFmtId="0" fontId="4" fillId="0" borderId="10" xfId="0" applyFont="1" applyFill="1" applyBorder="1" applyAlignment="1" applyProtection="1">
      <alignment horizontal="center" vertical="center"/>
    </xf>
    <xf numFmtId="0" fontId="4" fillId="0" borderId="0" xfId="0" applyFont="1" applyFill="1" applyAlignment="1" applyProtection="1">
      <alignment horizontal="center"/>
    </xf>
    <xf numFmtId="0" fontId="4" fillId="0" borderId="0" xfId="0" applyFont="1" applyFill="1" applyAlignment="1" applyProtection="1">
      <alignment horizontal="right"/>
    </xf>
    <xf numFmtId="0" fontId="4" fillId="0" borderId="40" xfId="0" applyFont="1" applyFill="1" applyBorder="1" applyAlignment="1" applyProtection="1">
      <alignment horizontal="right"/>
    </xf>
    <xf numFmtId="0" fontId="4" fillId="0" borderId="0" xfId="0" applyFont="1" applyFill="1" applyBorder="1" applyAlignment="1" applyProtection="1">
      <alignment horizontal="left"/>
    </xf>
    <xf numFmtId="0" fontId="4" fillId="0" borderId="50"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2" fontId="4" fillId="0" borderId="36" xfId="0" applyNumberFormat="1"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readingOrder="2"/>
      <protection locked="0"/>
    </xf>
    <xf numFmtId="0" fontId="12" fillId="0" borderId="14" xfId="0" applyFont="1" applyFill="1" applyBorder="1" applyAlignment="1" applyProtection="1">
      <alignment horizontal="center" vertical="center" readingOrder="2"/>
      <protection locked="0"/>
    </xf>
    <xf numFmtId="0" fontId="6" fillId="0" borderId="34" xfId="0" applyFont="1" applyFill="1" applyBorder="1" applyAlignment="1" applyProtection="1">
      <alignment horizontal="right" vertical="center"/>
      <protection locked="0"/>
    </xf>
    <xf numFmtId="0" fontId="6" fillId="0" borderId="43"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protection locked="0"/>
    </xf>
    <xf numFmtId="0" fontId="5" fillId="0" borderId="23"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6" fillId="0" borderId="29"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5" fillId="0" borderId="28" xfId="0" applyFont="1" applyFill="1" applyBorder="1" applyAlignment="1" applyProtection="1">
      <alignment horizontal="center" vertical="center" wrapText="1" readingOrder="2"/>
    </xf>
    <xf numFmtId="0" fontId="5" fillId="0" borderId="36" xfId="0" applyFont="1" applyFill="1" applyBorder="1" applyAlignment="1" applyProtection="1">
      <alignment horizontal="center" vertical="center" wrapText="1" readingOrder="2"/>
    </xf>
    <xf numFmtId="0" fontId="5" fillId="0" borderId="32" xfId="0" applyFont="1" applyFill="1" applyBorder="1" applyAlignment="1" applyProtection="1">
      <alignment horizontal="center" vertical="center" wrapText="1" readingOrder="2"/>
    </xf>
    <xf numFmtId="0" fontId="5" fillId="0" borderId="42" xfId="0" applyFont="1" applyFill="1" applyBorder="1" applyAlignment="1" applyProtection="1">
      <alignment horizontal="center" vertical="center" wrapText="1" readingOrder="2"/>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10" fontId="6" fillId="0" borderId="1" xfId="0" applyNumberFormat="1" applyFont="1" applyFill="1" applyBorder="1" applyAlignment="1" applyProtection="1">
      <alignment horizontal="center" vertical="center"/>
    </xf>
    <xf numFmtId="0" fontId="6" fillId="0" borderId="12"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13" xfId="1" applyFont="1" applyFill="1" applyBorder="1" applyAlignment="1" applyProtection="1">
      <alignment horizontal="center" vertical="center"/>
    </xf>
    <xf numFmtId="10" fontId="6" fillId="0" borderId="13" xfId="0" applyNumberFormat="1" applyFont="1" applyFill="1" applyBorder="1" applyAlignment="1" applyProtection="1">
      <alignment horizontal="center" vertical="center"/>
    </xf>
    <xf numFmtId="9" fontId="6" fillId="0" borderId="13" xfId="0" applyNumberFormat="1" applyFont="1" applyFill="1" applyBorder="1" applyAlignment="1" applyProtection="1">
      <alignment horizontal="center" vertical="center"/>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xf>
    <xf numFmtId="9" fontId="6" fillId="0" borderId="1" xfId="0" applyNumberFormat="1" applyFont="1" applyFill="1" applyBorder="1" applyAlignment="1" applyProtection="1">
      <alignment horizontal="center" vertical="center"/>
    </xf>
    <xf numFmtId="0" fontId="6" fillId="0" borderId="56" xfId="0" applyFont="1" applyFill="1" applyBorder="1" applyAlignment="1" applyProtection="1">
      <alignment horizontal="right" vertical="center"/>
    </xf>
    <xf numFmtId="0" fontId="6" fillId="0" borderId="30" xfId="0" applyFont="1" applyFill="1" applyBorder="1" applyAlignment="1" applyProtection="1">
      <alignment horizontal="right" vertical="center"/>
    </xf>
    <xf numFmtId="0" fontId="6" fillId="0" borderId="31" xfId="0" applyFont="1" applyFill="1" applyBorder="1" applyAlignment="1" applyProtection="1">
      <alignment horizontal="right" vertical="center"/>
    </xf>
    <xf numFmtId="0" fontId="6" fillId="0" borderId="1" xfId="0" applyNumberFormat="1"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0" fontId="12" fillId="0" borderId="1" xfId="0" applyFont="1" applyFill="1" applyBorder="1" applyAlignment="1" applyProtection="1">
      <alignment horizontal="right" vertical="center"/>
      <protection locked="0"/>
    </xf>
    <xf numFmtId="0" fontId="12" fillId="0" borderId="11"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xf>
    <xf numFmtId="0" fontId="12" fillId="0" borderId="13" xfId="0" applyFont="1" applyFill="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0" fontId="6" fillId="0" borderId="25"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10"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طبی'!$I$9:$I$19</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009C-4468-BEE1-4A95802B9D56}"/>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طبی'!$L$9:$L$19</c:f>
              <c:numCache>
                <c:formatCode>0.000%</c:formatCode>
                <c:ptCount val="11"/>
                <c:pt idx="0">
                  <c:v>6.3166666666666663E-2</c:v>
                </c:pt>
                <c:pt idx="1">
                  <c:v>6.9565217391304349E-2</c:v>
                </c:pt>
                <c:pt idx="2">
                  <c:v>5.6875000000000009E-2</c:v>
                </c:pt>
                <c:pt idx="3">
                  <c:v>6.9600000000000009E-2</c:v>
                </c:pt>
                <c:pt idx="4">
                  <c:v>0.11333333333333334</c:v>
                </c:pt>
                <c:pt idx="5">
                  <c:v>0.10000000000000002</c:v>
                </c:pt>
                <c:pt idx="6">
                  <c:v>0.09</c:v>
                </c:pt>
                <c:pt idx="7">
                  <c:v>6.6294505494505496E-2</c:v>
                </c:pt>
                <c:pt idx="8">
                  <c:v>3.619047619047619E-2</c:v>
                </c:pt>
                <c:pt idx="9">
                  <c:v>7.7368421052631586E-2</c:v>
                </c:pt>
                <c:pt idx="10">
                  <c:v>0.12115384615384614</c:v>
                </c:pt>
              </c:numCache>
            </c:numRef>
          </c:val>
          <c:extLst>
            <c:ext xmlns:c16="http://schemas.microsoft.com/office/drawing/2014/chart" uri="{C3380CC4-5D6E-409C-BE32-E72D297353CC}">
              <c16:uniqueId val="{00000001-009C-4468-BEE1-4A95802B9D56}"/>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114747</xdr:colOff>
      <xdr:row>7</xdr:row>
      <xdr:rowOff>19050</xdr:rowOff>
    </xdr:from>
    <xdr:to>
      <xdr:col>4</xdr:col>
      <xdr:colOff>266700</xdr:colOff>
      <xdr:row>24</xdr:row>
      <xdr:rowOff>218439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66"/>
  <sheetViews>
    <sheetView showGridLines="0" rightToLeft="1" view="pageLayout" topLeftCell="A4" zoomScale="110" zoomScaleNormal="100" zoomScalePageLayoutView="110" workbookViewId="0">
      <selection activeCell="A8" sqref="A8:L8"/>
    </sheetView>
  </sheetViews>
  <sheetFormatPr defaultRowHeight="14.4" x14ac:dyDescent="0.3"/>
  <cols>
    <col min="1" max="1" width="3.33203125" customWidth="1"/>
  </cols>
  <sheetData>
    <row r="1" spans="1:12" ht="17.399999999999999" x14ac:dyDescent="0.55000000000000004">
      <c r="A1" s="110"/>
      <c r="B1" s="110"/>
      <c r="C1" s="110"/>
      <c r="D1" s="110"/>
      <c r="E1" s="110"/>
      <c r="F1" s="110"/>
      <c r="G1" s="110"/>
      <c r="H1" s="110"/>
      <c r="I1" s="110"/>
      <c r="J1" s="110"/>
      <c r="K1" s="111"/>
      <c r="L1" s="111"/>
    </row>
    <row r="2" spans="1:12" ht="17.399999999999999" x14ac:dyDescent="0.55000000000000004">
      <c r="A2" s="110"/>
      <c r="B2" s="110"/>
      <c r="C2" s="110"/>
      <c r="D2" s="110"/>
      <c r="E2" s="110"/>
      <c r="F2" s="110"/>
      <c r="G2" s="110"/>
      <c r="H2" s="110"/>
      <c r="I2" s="110"/>
      <c r="J2" s="110"/>
      <c r="K2" s="111"/>
      <c r="L2" s="111"/>
    </row>
    <row r="3" spans="1:12" ht="17.399999999999999" x14ac:dyDescent="0.55000000000000004">
      <c r="A3" s="110"/>
      <c r="B3" s="110"/>
      <c r="C3" s="110"/>
      <c r="D3" s="110"/>
      <c r="E3" s="110"/>
      <c r="F3" s="110"/>
      <c r="G3" s="110"/>
      <c r="H3" s="110"/>
      <c r="I3" s="110"/>
      <c r="J3" s="110"/>
      <c r="K3" s="111"/>
      <c r="L3" s="111"/>
    </row>
    <row r="4" spans="1:12" ht="17.399999999999999" x14ac:dyDescent="0.55000000000000004">
      <c r="A4" s="110"/>
      <c r="B4" s="110"/>
      <c r="C4" s="110" t="s">
        <v>965</v>
      </c>
      <c r="D4" s="110"/>
      <c r="E4" s="110"/>
      <c r="F4" s="110"/>
      <c r="G4" s="110"/>
      <c r="H4" s="110"/>
      <c r="I4" s="110"/>
      <c r="J4" s="110"/>
      <c r="K4" s="111" t="s">
        <v>966</v>
      </c>
      <c r="L4" s="111"/>
    </row>
    <row r="5" spans="1:12" ht="22.2" x14ac:dyDescent="0.7">
      <c r="A5" s="257" t="s">
        <v>81</v>
      </c>
      <c r="B5" s="257"/>
      <c r="C5" s="257"/>
      <c r="D5" s="257"/>
      <c r="E5" s="257"/>
      <c r="F5" s="257"/>
      <c r="G5" s="257"/>
      <c r="H5" s="257"/>
      <c r="I5" s="257"/>
      <c r="J5" s="257"/>
      <c r="K5" s="257"/>
      <c r="L5" s="257"/>
    </row>
    <row r="6" spans="1:12" ht="22.2" x14ac:dyDescent="0.7">
      <c r="A6" s="257" t="s">
        <v>877</v>
      </c>
      <c r="B6" s="257"/>
      <c r="C6" s="257"/>
      <c r="D6" s="257"/>
      <c r="E6" s="257"/>
      <c r="F6" s="257"/>
      <c r="G6" s="257"/>
      <c r="H6" s="257"/>
      <c r="I6" s="257"/>
      <c r="J6" s="257"/>
      <c r="K6" s="257"/>
      <c r="L6" s="257"/>
    </row>
    <row r="7" spans="1:12" ht="22.2" x14ac:dyDescent="0.7">
      <c r="A7" s="257" t="s">
        <v>838</v>
      </c>
      <c r="B7" s="257"/>
      <c r="C7" s="257"/>
      <c r="D7" s="257"/>
      <c r="E7" s="257"/>
      <c r="F7" s="257"/>
      <c r="G7" s="257"/>
      <c r="H7" s="257"/>
      <c r="I7" s="257"/>
      <c r="J7" s="257"/>
      <c r="K7" s="257"/>
      <c r="L7" s="257"/>
    </row>
    <row r="8" spans="1:12" ht="22.2" x14ac:dyDescent="0.7">
      <c r="A8" s="257" t="s">
        <v>1082</v>
      </c>
      <c r="B8" s="257"/>
      <c r="C8" s="257"/>
      <c r="D8" s="257"/>
      <c r="E8" s="257"/>
      <c r="F8" s="257"/>
      <c r="G8" s="257"/>
      <c r="H8" s="257"/>
      <c r="I8" s="257"/>
      <c r="J8" s="257"/>
      <c r="K8" s="257"/>
      <c r="L8" s="257"/>
    </row>
    <row r="9" spans="1:12" ht="17.399999999999999" x14ac:dyDescent="0.55000000000000004">
      <c r="A9" s="112"/>
      <c r="B9" s="112"/>
      <c r="C9" s="112"/>
      <c r="D9" s="112"/>
      <c r="E9" s="112"/>
      <c r="F9" s="112"/>
      <c r="G9" s="112"/>
      <c r="H9" s="112"/>
      <c r="I9" s="112"/>
      <c r="J9" s="112"/>
      <c r="K9" s="111"/>
      <c r="L9" s="111"/>
    </row>
    <row r="10" spans="1:12" ht="17.399999999999999" x14ac:dyDescent="0.55000000000000004">
      <c r="A10" s="112"/>
      <c r="B10" s="112"/>
      <c r="C10" s="112"/>
      <c r="D10" s="112"/>
      <c r="E10" s="112"/>
      <c r="F10" s="112"/>
      <c r="G10" s="112"/>
      <c r="H10" s="112"/>
      <c r="I10" s="112"/>
      <c r="J10" s="112"/>
      <c r="K10" s="111"/>
      <c r="L10" s="111"/>
    </row>
    <row r="11" spans="1:12" ht="17.399999999999999" x14ac:dyDescent="0.55000000000000004">
      <c r="A11" s="112"/>
      <c r="B11" s="112"/>
      <c r="C11" s="112"/>
      <c r="D11" s="112"/>
      <c r="E11" s="112"/>
      <c r="F11" s="112"/>
      <c r="G11" s="112"/>
      <c r="H11" s="112"/>
      <c r="I11" s="112"/>
      <c r="J11" s="112"/>
      <c r="K11" s="111"/>
      <c r="L11" s="111"/>
    </row>
    <row r="12" spans="1:12" ht="17.399999999999999" x14ac:dyDescent="0.55000000000000004">
      <c r="A12" s="112"/>
      <c r="B12" s="112"/>
      <c r="C12" s="112"/>
      <c r="D12" s="112"/>
      <c r="E12" s="112"/>
      <c r="F12" s="112"/>
      <c r="G12" s="112"/>
      <c r="H12" s="112"/>
      <c r="I12" s="112"/>
      <c r="J12" s="112"/>
      <c r="K12" s="111"/>
      <c r="L12" s="111"/>
    </row>
    <row r="13" spans="1:12" ht="21.6" x14ac:dyDescent="0.65">
      <c r="A13" s="256" t="s">
        <v>879</v>
      </c>
      <c r="B13" s="256"/>
      <c r="C13" s="256"/>
      <c r="D13" s="256"/>
      <c r="E13" s="256"/>
      <c r="F13" s="256"/>
      <c r="G13" s="256"/>
      <c r="H13" s="256"/>
      <c r="I13" s="256"/>
      <c r="J13" s="256"/>
      <c r="K13" s="256"/>
      <c r="L13" s="256"/>
    </row>
    <row r="14" spans="1:12" ht="19.2" x14ac:dyDescent="0.3">
      <c r="A14" s="260" t="s">
        <v>878</v>
      </c>
      <c r="B14" s="260"/>
      <c r="C14" s="260"/>
      <c r="D14" s="260"/>
      <c r="E14" s="260"/>
      <c r="F14" s="260"/>
      <c r="G14" s="260"/>
      <c r="H14" s="260"/>
      <c r="I14" s="260"/>
      <c r="J14" s="260"/>
      <c r="K14" s="260"/>
      <c r="L14" s="260"/>
    </row>
    <row r="15" spans="1:12" ht="19.2" x14ac:dyDescent="0.3">
      <c r="A15" s="113"/>
      <c r="B15" s="113"/>
      <c r="C15" s="113"/>
      <c r="D15" s="113"/>
      <c r="E15" s="113"/>
      <c r="F15" s="113"/>
      <c r="G15" s="113"/>
      <c r="H15" s="113"/>
      <c r="I15" s="113"/>
      <c r="J15" s="113"/>
      <c r="K15" s="111"/>
      <c r="L15" s="111"/>
    </row>
    <row r="16" spans="1:12" ht="19.2" x14ac:dyDescent="0.3">
      <c r="A16" s="240"/>
      <c r="B16" s="240"/>
      <c r="C16" s="240"/>
      <c r="D16" s="240"/>
      <c r="E16" s="240"/>
      <c r="F16" s="240"/>
      <c r="G16" s="240"/>
      <c r="H16" s="240"/>
      <c r="I16" s="240"/>
      <c r="J16" s="240"/>
      <c r="K16" s="111"/>
      <c r="L16" s="111"/>
    </row>
    <row r="17" spans="1:12" ht="19.2" x14ac:dyDescent="0.3">
      <c r="A17" s="244"/>
      <c r="B17" s="244"/>
      <c r="C17" s="244"/>
      <c r="D17" s="244"/>
      <c r="E17" s="244"/>
      <c r="F17" s="244"/>
      <c r="G17" s="244"/>
      <c r="H17" s="244"/>
      <c r="I17" s="244"/>
      <c r="J17" s="244"/>
      <c r="K17" s="111"/>
      <c r="L17" s="111"/>
    </row>
    <row r="18" spans="1:12" ht="19.2" x14ac:dyDescent="0.3">
      <c r="A18" s="113"/>
      <c r="B18" s="113"/>
      <c r="C18" s="113"/>
      <c r="D18" s="113"/>
      <c r="E18" s="113"/>
      <c r="F18" s="113"/>
      <c r="G18" s="113"/>
      <c r="H18" s="113"/>
      <c r="I18" s="113"/>
      <c r="J18" s="113"/>
      <c r="K18" s="111"/>
      <c r="L18" s="111"/>
    </row>
    <row r="19" spans="1:12" ht="34.799999999999997" x14ac:dyDescent="1.05">
      <c r="A19" s="261" t="s">
        <v>839</v>
      </c>
      <c r="B19" s="261"/>
      <c r="C19" s="261"/>
      <c r="D19" s="261"/>
      <c r="E19" s="261"/>
      <c r="F19" s="261"/>
      <c r="G19" s="261"/>
      <c r="H19" s="261"/>
      <c r="I19" s="261"/>
      <c r="J19" s="261"/>
      <c r="K19" s="261"/>
      <c r="L19" s="261"/>
    </row>
    <row r="20" spans="1:12" ht="25.8" x14ac:dyDescent="0.8">
      <c r="A20" s="262" t="s">
        <v>964</v>
      </c>
      <c r="B20" s="262"/>
      <c r="C20" s="262"/>
      <c r="D20" s="262"/>
      <c r="E20" s="262"/>
      <c r="F20" s="262"/>
      <c r="G20" s="262"/>
      <c r="H20" s="262"/>
      <c r="I20" s="262"/>
      <c r="J20" s="262"/>
      <c r="K20" s="262"/>
      <c r="L20" s="262"/>
    </row>
    <row r="21" spans="1:12" ht="17.399999999999999" x14ac:dyDescent="0.55000000000000004">
      <c r="A21" s="114"/>
      <c r="B21" s="114"/>
      <c r="C21" s="114"/>
      <c r="D21" s="114"/>
      <c r="E21" s="114"/>
      <c r="F21" s="114"/>
      <c r="G21" s="115"/>
      <c r="H21" s="115"/>
      <c r="I21" s="115"/>
      <c r="J21" s="115"/>
      <c r="K21" s="111"/>
      <c r="L21" s="111"/>
    </row>
    <row r="22" spans="1:12" ht="17.399999999999999" x14ac:dyDescent="0.55000000000000004">
      <c r="A22" s="114"/>
      <c r="B22" s="114"/>
      <c r="C22" s="114"/>
      <c r="D22" s="114"/>
      <c r="E22" s="114"/>
      <c r="F22" s="114"/>
      <c r="G22" s="115"/>
      <c r="H22" s="115"/>
      <c r="I22" s="115"/>
      <c r="J22" s="115"/>
      <c r="K22" s="111"/>
      <c r="L22" s="111"/>
    </row>
    <row r="23" spans="1:12" ht="17.399999999999999" x14ac:dyDescent="0.55000000000000004">
      <c r="A23" s="114"/>
      <c r="B23" s="114"/>
      <c r="C23" s="114"/>
      <c r="D23" s="114"/>
      <c r="E23" s="114"/>
      <c r="F23" s="114"/>
      <c r="G23" s="115"/>
      <c r="H23" s="115"/>
      <c r="I23" s="115"/>
      <c r="J23" s="115"/>
      <c r="K23" s="111"/>
      <c r="L23" s="111"/>
    </row>
    <row r="24" spans="1:12" ht="17.399999999999999" x14ac:dyDescent="0.55000000000000004">
      <c r="A24" s="114"/>
      <c r="B24" s="114"/>
      <c r="C24" s="114"/>
      <c r="D24" s="114"/>
      <c r="E24" s="114"/>
      <c r="F24" s="114"/>
      <c r="G24" s="115"/>
      <c r="H24" s="115"/>
      <c r="I24" s="115"/>
      <c r="J24" s="115"/>
      <c r="K24" s="111"/>
      <c r="L24" s="111"/>
    </row>
    <row r="25" spans="1:12" ht="17.399999999999999" x14ac:dyDescent="0.55000000000000004">
      <c r="A25" s="114"/>
      <c r="B25" s="114"/>
      <c r="C25" s="114"/>
      <c r="D25" s="114"/>
      <c r="E25" s="114"/>
      <c r="F25" s="114"/>
      <c r="G25" s="115"/>
      <c r="H25" s="115"/>
      <c r="I25" s="115"/>
      <c r="J25" s="115"/>
      <c r="K25" s="111"/>
      <c r="L25" s="111"/>
    </row>
    <row r="26" spans="1:12" ht="21.6" x14ac:dyDescent="0.65">
      <c r="A26" s="116"/>
      <c r="B26" s="117"/>
      <c r="C26" s="118" t="s">
        <v>840</v>
      </c>
      <c r="D26" s="122" t="s">
        <v>841</v>
      </c>
      <c r="E26" s="123" t="s">
        <v>842</v>
      </c>
      <c r="F26" s="124" t="s">
        <v>843</v>
      </c>
      <c r="G26" s="115"/>
      <c r="H26" s="115"/>
      <c r="I26" s="115"/>
      <c r="J26" s="115"/>
      <c r="K26" s="111"/>
      <c r="L26" s="111"/>
    </row>
    <row r="27" spans="1:12" ht="17.399999999999999" x14ac:dyDescent="0.55000000000000004">
      <c r="A27" s="116"/>
      <c r="B27" s="116"/>
      <c r="C27" s="119"/>
      <c r="D27" s="116"/>
      <c r="E27" s="112"/>
      <c r="F27" s="120"/>
      <c r="G27" s="115"/>
      <c r="H27" s="115"/>
      <c r="I27" s="115"/>
      <c r="J27" s="115"/>
      <c r="K27" s="111"/>
      <c r="L27" s="111"/>
    </row>
    <row r="28" spans="1:12" ht="17.399999999999999" x14ac:dyDescent="0.55000000000000004">
      <c r="A28" s="112"/>
      <c r="B28" s="112"/>
      <c r="C28" s="112"/>
      <c r="D28" s="112"/>
      <c r="E28" s="112"/>
      <c r="F28" s="112"/>
      <c r="G28" s="115"/>
      <c r="H28" s="115"/>
      <c r="I28" s="115"/>
      <c r="J28" s="115"/>
      <c r="K28" s="111"/>
      <c r="L28" s="111"/>
    </row>
    <row r="29" spans="1:12" ht="17.399999999999999" x14ac:dyDescent="0.55000000000000004">
      <c r="A29" s="112"/>
      <c r="B29" s="112"/>
      <c r="C29" s="112"/>
      <c r="D29" s="112"/>
      <c r="E29" s="112"/>
      <c r="F29" s="112"/>
      <c r="G29" s="115"/>
      <c r="H29" s="115"/>
      <c r="I29" s="115"/>
      <c r="J29" s="115"/>
      <c r="K29" s="111"/>
      <c r="L29" s="111"/>
    </row>
    <row r="30" spans="1:12" ht="17.399999999999999" x14ac:dyDescent="0.55000000000000004">
      <c r="A30" s="112"/>
      <c r="B30" s="112"/>
      <c r="C30" s="112"/>
      <c r="D30" s="112"/>
      <c r="E30" s="112"/>
      <c r="F30" s="112"/>
      <c r="G30" s="115"/>
      <c r="H30" s="115"/>
      <c r="I30" s="115"/>
      <c r="J30" s="115"/>
      <c r="K30" s="111"/>
      <c r="L30" s="111"/>
    </row>
    <row r="31" spans="1:12" ht="17.399999999999999" x14ac:dyDescent="0.55000000000000004">
      <c r="A31" s="112"/>
      <c r="B31" s="112"/>
      <c r="C31" s="112"/>
      <c r="D31" s="112"/>
      <c r="E31" s="112"/>
      <c r="F31" s="112"/>
      <c r="G31" s="115"/>
      <c r="H31" s="115"/>
      <c r="I31" s="115"/>
      <c r="J31" s="115"/>
      <c r="K31" s="111"/>
      <c r="L31" s="111"/>
    </row>
    <row r="32" spans="1:12" ht="17.399999999999999" x14ac:dyDescent="0.55000000000000004">
      <c r="A32" s="112"/>
      <c r="B32" s="112"/>
      <c r="C32" s="112"/>
      <c r="D32" s="112"/>
      <c r="E32" s="112"/>
      <c r="F32" s="112"/>
      <c r="G32" s="115"/>
      <c r="H32" s="115"/>
      <c r="I32" s="115"/>
      <c r="J32" s="115"/>
      <c r="K32" s="111"/>
      <c r="L32" s="111"/>
    </row>
    <row r="33" spans="1:12" ht="36" customHeight="1" x14ac:dyDescent="0.55000000000000004">
      <c r="A33" s="121"/>
      <c r="B33" s="121"/>
      <c r="C33" s="121"/>
      <c r="D33" s="121"/>
      <c r="E33" s="121"/>
      <c r="F33" s="263" t="s">
        <v>908</v>
      </c>
      <c r="G33" s="264"/>
      <c r="H33" s="264"/>
      <c r="I33" s="264"/>
      <c r="J33" s="264"/>
      <c r="K33" s="264"/>
      <c r="L33" s="264"/>
    </row>
    <row r="34" spans="1:12" ht="17.399999999999999" x14ac:dyDescent="0.55000000000000004">
      <c r="A34" s="110"/>
      <c r="B34" s="110"/>
      <c r="C34" s="110"/>
      <c r="D34" s="110"/>
      <c r="E34" s="110"/>
      <c r="F34" s="110"/>
      <c r="G34" s="110"/>
      <c r="H34" s="110"/>
      <c r="I34" s="110"/>
      <c r="J34" s="110"/>
      <c r="K34" s="111"/>
      <c r="L34" s="111"/>
    </row>
    <row r="35" spans="1:12" ht="17.399999999999999" x14ac:dyDescent="0.55000000000000004">
      <c r="A35" s="110"/>
      <c r="B35" s="110"/>
      <c r="C35" s="110"/>
      <c r="D35" s="110"/>
      <c r="E35" s="110"/>
      <c r="F35" s="110"/>
      <c r="G35" s="110"/>
      <c r="H35" s="110"/>
      <c r="I35" s="110"/>
      <c r="J35" s="110"/>
      <c r="K35" s="111"/>
      <c r="L35" s="111"/>
    </row>
    <row r="36" spans="1:12" x14ac:dyDescent="0.3">
      <c r="A36" s="111"/>
      <c r="B36" s="111"/>
      <c r="C36" s="111"/>
      <c r="D36" s="111"/>
      <c r="E36" s="111"/>
      <c r="F36" s="111"/>
      <c r="G36" s="111"/>
      <c r="H36" s="111"/>
      <c r="I36" s="111"/>
      <c r="J36" s="111"/>
      <c r="K36" s="111"/>
      <c r="L36" s="111"/>
    </row>
    <row r="39" spans="1:12" ht="17.399999999999999" x14ac:dyDescent="0.55000000000000004">
      <c r="A39" s="265" t="s">
        <v>883</v>
      </c>
      <c r="B39" s="265"/>
      <c r="C39" s="265"/>
      <c r="D39" s="236"/>
      <c r="E39" s="236"/>
    </row>
    <row r="40" spans="1:12" ht="17.399999999999999" x14ac:dyDescent="0.55000000000000004">
      <c r="A40" s="258" t="str">
        <f>'گزارش خودی طبی'!B7</f>
        <v>تحلیل نمرات نهایی گزارش ارزیابی خودی</v>
      </c>
      <c r="B40" s="258"/>
      <c r="C40" s="258"/>
      <c r="D40" s="258"/>
      <c r="E40" s="258"/>
      <c r="F40" s="259" t="s">
        <v>963</v>
      </c>
      <c r="G40" s="259"/>
      <c r="H40" s="259"/>
      <c r="I40" s="259"/>
      <c r="J40" s="259"/>
      <c r="K40" s="259"/>
      <c r="L40" s="239">
        <v>2</v>
      </c>
    </row>
    <row r="41" spans="1:12" ht="17.399999999999999" x14ac:dyDescent="0.55000000000000004">
      <c r="A41" s="258" t="str">
        <f>'گزارش خودی طبی'!B33</f>
        <v xml:space="preserve">اطلاعات در مورد تماس با پوهنتون </v>
      </c>
      <c r="B41" s="258"/>
      <c r="C41" s="258"/>
      <c r="D41" s="258"/>
      <c r="E41" s="258"/>
      <c r="F41" s="259" t="s">
        <v>963</v>
      </c>
      <c r="G41" s="259"/>
      <c r="H41" s="259"/>
      <c r="I41" s="259"/>
      <c r="J41" s="259"/>
      <c r="K41" s="259"/>
      <c r="L41" s="239"/>
    </row>
    <row r="42" spans="1:12" ht="17.399999999999999" x14ac:dyDescent="0.55000000000000004">
      <c r="A42" s="258" t="str">
        <f>'گزارش خودی طبی'!B41</f>
        <v xml:space="preserve">تماس ابتدائی با پوهنتون حین بازنگری مسلکی </v>
      </c>
      <c r="B42" s="258"/>
      <c r="C42" s="258"/>
      <c r="D42" s="258"/>
      <c r="E42" s="258"/>
      <c r="F42" s="259" t="s">
        <v>963</v>
      </c>
      <c r="G42" s="259"/>
      <c r="H42" s="259"/>
      <c r="I42" s="259"/>
      <c r="J42" s="259"/>
      <c r="K42" s="259"/>
      <c r="L42" s="239"/>
    </row>
    <row r="43" spans="1:12" ht="17.399999999999999" x14ac:dyDescent="0.55000000000000004">
      <c r="A43" s="258" t="str">
        <f>'گزارش خودی طبی'!B46</f>
        <v>مقدمه</v>
      </c>
      <c r="B43" s="258"/>
      <c r="C43" s="258"/>
      <c r="D43" s="258"/>
      <c r="E43" s="258"/>
      <c r="F43" s="259" t="s">
        <v>963</v>
      </c>
      <c r="G43" s="259"/>
      <c r="H43" s="259"/>
      <c r="I43" s="259"/>
      <c r="J43" s="259"/>
      <c r="K43" s="259"/>
      <c r="L43" s="239"/>
    </row>
    <row r="44" spans="1:12" ht="17.399999999999999" x14ac:dyDescent="0.55000000000000004">
      <c r="A44" s="258" t="str">
        <f>'گزارش خودی طبی'!B52</f>
        <v>تعریفات</v>
      </c>
      <c r="B44" s="258"/>
      <c r="C44" s="258"/>
      <c r="D44" s="238"/>
      <c r="E44" s="238"/>
      <c r="F44" s="259" t="s">
        <v>963</v>
      </c>
      <c r="G44" s="259"/>
      <c r="H44" s="259"/>
      <c r="I44" s="259"/>
      <c r="J44" s="259"/>
      <c r="K44" s="259"/>
      <c r="L44" s="239"/>
    </row>
    <row r="45" spans="1:12" ht="17.399999999999999" x14ac:dyDescent="0.55000000000000004">
      <c r="A45" s="258" t="str">
        <f>'گزارش خودی طبی'!B61</f>
        <v>نحوه نمره‌دهی چارچوب اعتباردهی به پوهنتون‌های‌که رشته‌های طبی دارند در پروسه بازنگری و ارزیابی خودی</v>
      </c>
      <c r="B45" s="258"/>
      <c r="C45" s="258"/>
      <c r="D45" s="258"/>
      <c r="E45" s="258"/>
      <c r="F45" s="259" t="s">
        <v>963</v>
      </c>
      <c r="G45" s="259"/>
      <c r="H45" s="259"/>
      <c r="I45" s="259"/>
      <c r="J45" s="259"/>
      <c r="K45" s="259"/>
      <c r="L45" s="239"/>
    </row>
    <row r="46" spans="1:12" ht="17.399999999999999" x14ac:dyDescent="0.55000000000000004">
      <c r="A46" s="258" t="str">
        <f>'گزارش خودی طبی'!B107</f>
        <v>بدیل کلمات خارجی در این چارچوب</v>
      </c>
      <c r="B46" s="258"/>
      <c r="C46" s="258"/>
      <c r="D46" s="258"/>
      <c r="E46" s="258"/>
      <c r="F46" s="259" t="s">
        <v>963</v>
      </c>
      <c r="G46" s="259"/>
      <c r="H46" s="259"/>
      <c r="I46" s="259"/>
      <c r="J46" s="259"/>
      <c r="K46" s="259"/>
      <c r="L46" s="239"/>
    </row>
    <row r="47" spans="1:12" ht="17.399999999999999" x14ac:dyDescent="0.55000000000000004">
      <c r="A47" s="258" t="str">
        <f>'گزارش خودی طبی'!B135</f>
        <v>معلومات در مورد سوابق پوهنتون</v>
      </c>
      <c r="B47" s="258"/>
      <c r="C47" s="258"/>
      <c r="D47" s="238"/>
      <c r="E47" s="238"/>
      <c r="F47" s="259" t="s">
        <v>963</v>
      </c>
      <c r="G47" s="259"/>
      <c r="H47" s="259"/>
      <c r="I47" s="259"/>
      <c r="J47" s="259"/>
      <c r="K47" s="259"/>
      <c r="L47" s="239"/>
    </row>
    <row r="48" spans="1:12" ht="17.399999999999999" x14ac:dyDescent="0.55000000000000004">
      <c r="A48" s="258" t="str">
        <f>'گزارش خودی طبی'!B162</f>
        <v>دیدگاه و مأموریت پوهنتون</v>
      </c>
      <c r="B48" s="258"/>
      <c r="C48" s="258"/>
      <c r="D48" s="258"/>
      <c r="E48" s="238"/>
      <c r="F48" s="259" t="s">
        <v>963</v>
      </c>
      <c r="G48" s="259"/>
      <c r="H48" s="259"/>
      <c r="I48" s="259"/>
      <c r="J48" s="259"/>
      <c r="K48" s="259"/>
      <c r="L48" s="239"/>
    </row>
    <row r="49" spans="1:12" ht="17.399999999999999" x14ac:dyDescent="0.55000000000000004">
      <c r="A49" s="258" t="str">
        <f>'گزارش خودی طبی'!B174</f>
        <v xml:space="preserve">حقایق و ارقام </v>
      </c>
      <c r="B49" s="258"/>
      <c r="C49" s="238"/>
      <c r="D49" s="238"/>
      <c r="E49" s="238"/>
      <c r="F49" s="259" t="s">
        <v>963</v>
      </c>
      <c r="G49" s="259"/>
      <c r="H49" s="259"/>
      <c r="I49" s="259"/>
      <c r="J49" s="259"/>
      <c r="K49" s="259"/>
      <c r="L49" s="239"/>
    </row>
    <row r="50" spans="1:12" ht="17.399999999999999" x14ac:dyDescent="0.55000000000000004">
      <c r="A50" s="258" t="str">
        <f>'گزارش خودی طبی'!B299</f>
        <v>ساختار سازمانی و کمیته‌ها</v>
      </c>
      <c r="B50" s="258"/>
      <c r="C50" s="258"/>
      <c r="D50" s="238"/>
      <c r="E50" s="238"/>
      <c r="F50" s="259" t="s">
        <v>963</v>
      </c>
      <c r="G50" s="259"/>
      <c r="H50" s="259"/>
      <c r="I50" s="259"/>
      <c r="J50" s="259"/>
      <c r="K50" s="259"/>
      <c r="L50" s="239"/>
    </row>
    <row r="51" spans="1:12" ht="17.399999999999999" x14ac:dyDescent="0.55000000000000004">
      <c r="A51" s="258" t="str">
        <f>'گزارش خودی طبی'!B313</f>
        <v xml:space="preserve">معلومات راجع به ارتقای کیفیت </v>
      </c>
      <c r="B51" s="258"/>
      <c r="C51" s="258"/>
      <c r="D51" s="258"/>
      <c r="E51" s="238"/>
      <c r="F51" s="259" t="s">
        <v>963</v>
      </c>
      <c r="G51" s="259"/>
      <c r="H51" s="259"/>
      <c r="I51" s="259"/>
      <c r="J51" s="259"/>
      <c r="K51" s="259"/>
      <c r="L51" s="239"/>
    </row>
    <row r="52" spans="1:12" ht="17.399999999999999" x14ac:dyDescent="0.55000000000000004">
      <c r="A52" s="258" t="str">
        <f>'گزارش خودی طبی'!B370</f>
        <v>مدارک دقیق حمایوی</v>
      </c>
      <c r="B52" s="258"/>
      <c r="C52" s="258"/>
      <c r="D52" s="238"/>
      <c r="E52" s="238"/>
      <c r="F52" s="259" t="s">
        <v>963</v>
      </c>
      <c r="G52" s="259"/>
      <c r="H52" s="259"/>
      <c r="I52" s="259"/>
      <c r="J52" s="259"/>
      <c r="K52" s="259"/>
      <c r="L52" s="239"/>
    </row>
    <row r="53" spans="1:12" ht="17.399999999999999" x14ac:dyDescent="0.55000000000000004">
      <c r="A53" s="266" t="str">
        <f>'گزارش خودی طبی'!H9</f>
        <v>دیدگاه، مأموریت و پلان گذاری استراتیژیک</v>
      </c>
      <c r="B53" s="266"/>
      <c r="C53" s="266"/>
      <c r="D53" s="266"/>
      <c r="E53" s="236"/>
      <c r="F53" s="259" t="s">
        <v>963</v>
      </c>
      <c r="G53" s="259"/>
      <c r="H53" s="259"/>
      <c r="I53" s="259"/>
      <c r="J53" s="259"/>
      <c r="K53" s="259"/>
      <c r="L53" s="239"/>
    </row>
    <row r="54" spans="1:12" ht="17.399999999999999" x14ac:dyDescent="0.55000000000000004">
      <c r="A54" s="266" t="str">
        <f>'گزارش خودی طبی'!H10</f>
        <v>سهم‌ پوهنتون در انکشاف جامعه و تطبیق پالیسی‌های نظام</v>
      </c>
      <c r="B54" s="266"/>
      <c r="C54" s="266"/>
      <c r="D54" s="266"/>
      <c r="E54" s="266"/>
      <c r="F54" s="259" t="s">
        <v>963</v>
      </c>
      <c r="G54" s="259"/>
      <c r="H54" s="259"/>
      <c r="I54" s="259"/>
      <c r="J54" s="259"/>
      <c r="K54" s="259"/>
      <c r="L54" s="239"/>
    </row>
    <row r="55" spans="1:12" ht="17.399999999999999" x14ac:dyDescent="0.55000000000000004">
      <c r="A55" s="266" t="str">
        <f>'گزارش خودی طبی'!H11</f>
        <v>رهبری و اداره</v>
      </c>
      <c r="B55" s="266"/>
      <c r="C55" s="236"/>
      <c r="D55" s="236"/>
      <c r="E55" s="236"/>
      <c r="F55" s="259" t="s">
        <v>963</v>
      </c>
      <c r="G55" s="259"/>
      <c r="H55" s="259"/>
      <c r="I55" s="259"/>
      <c r="J55" s="259"/>
      <c r="K55" s="259"/>
      <c r="L55" s="239"/>
    </row>
    <row r="56" spans="1:12" ht="17.399999999999999" x14ac:dyDescent="0.55000000000000004">
      <c r="A56" s="266" t="str">
        <f>'گزارش خودی طبی'!H12</f>
        <v>منابع مالی و مدیریت آن</v>
      </c>
      <c r="B56" s="266"/>
      <c r="C56" s="266"/>
      <c r="D56" s="236"/>
      <c r="E56" s="236"/>
      <c r="F56" s="259" t="s">
        <v>963</v>
      </c>
      <c r="G56" s="259"/>
      <c r="H56" s="259"/>
      <c r="I56" s="259"/>
      <c r="J56" s="259"/>
      <c r="K56" s="259"/>
      <c r="L56" s="239"/>
    </row>
    <row r="57" spans="1:12" ht="17.399999999999999" x14ac:dyDescent="0.55000000000000004">
      <c r="A57" s="266" t="str">
        <f>'گزارش خودی طبی'!H13</f>
        <v>برنامه‌های علمی</v>
      </c>
      <c r="B57" s="266"/>
      <c r="C57" s="266"/>
      <c r="D57" s="236"/>
      <c r="E57" s="236"/>
      <c r="F57" s="259" t="s">
        <v>963</v>
      </c>
      <c r="G57" s="259"/>
      <c r="H57" s="259"/>
      <c r="I57" s="259"/>
      <c r="J57" s="259"/>
      <c r="K57" s="259"/>
      <c r="L57" s="239"/>
    </row>
    <row r="58" spans="1:12" ht="17.399999999999999" x14ac:dyDescent="0.55000000000000004">
      <c r="A58" s="266" t="str">
        <f>'گزارش خودی طبی'!H14</f>
        <v>تحقیق</v>
      </c>
      <c r="B58" s="266"/>
      <c r="C58" s="236"/>
      <c r="D58" s="236"/>
      <c r="E58" s="236"/>
      <c r="F58" s="259" t="s">
        <v>963</v>
      </c>
      <c r="G58" s="259"/>
      <c r="H58" s="259"/>
      <c r="I58" s="259"/>
      <c r="J58" s="259"/>
      <c r="K58" s="259"/>
      <c r="L58" s="239"/>
    </row>
    <row r="59" spans="1:12" ht="17.399999999999999" x14ac:dyDescent="0.55000000000000004">
      <c r="A59" s="266" t="str">
        <f>'گزارش خودی طبی'!H15</f>
        <v>استادان و کارمندان</v>
      </c>
      <c r="B59" s="266"/>
      <c r="C59" s="266"/>
      <c r="D59" s="236"/>
      <c r="E59" s="236"/>
      <c r="F59" s="259" t="s">
        <v>963</v>
      </c>
      <c r="G59" s="259"/>
      <c r="H59" s="259"/>
      <c r="I59" s="259"/>
      <c r="J59" s="259"/>
      <c r="K59" s="259"/>
      <c r="L59" s="239"/>
    </row>
    <row r="60" spans="1:12" ht="17.399999999999999" x14ac:dyDescent="0.55000000000000004">
      <c r="A60" s="266" t="str">
        <f>'گزارش خودی طبی'!H16</f>
        <v>تجارب محصل</v>
      </c>
      <c r="B60" s="266"/>
      <c r="C60" s="266"/>
      <c r="D60" s="236"/>
      <c r="E60" s="236"/>
      <c r="F60" s="259" t="s">
        <v>963</v>
      </c>
      <c r="G60" s="259"/>
      <c r="H60" s="259"/>
      <c r="I60" s="259"/>
      <c r="J60" s="259"/>
      <c r="K60" s="259"/>
      <c r="L60" s="239"/>
    </row>
    <row r="61" spans="1:12" ht="17.399999999999999" x14ac:dyDescent="0.55000000000000004">
      <c r="A61" s="266" t="str">
        <f>'گزارش خودی طبی'!H17</f>
        <v>بهبود و ارتقای کیفیت</v>
      </c>
      <c r="B61" s="266"/>
      <c r="C61" s="266"/>
      <c r="D61" s="236"/>
      <c r="E61" s="236"/>
      <c r="F61" s="259" t="s">
        <v>963</v>
      </c>
      <c r="G61" s="259"/>
      <c r="H61" s="259"/>
      <c r="I61" s="259"/>
      <c r="J61" s="259"/>
      <c r="K61" s="259"/>
      <c r="L61" s="239"/>
    </row>
    <row r="62" spans="1:12" ht="17.399999999999999" x14ac:dyDescent="0.55000000000000004">
      <c r="A62" s="266" t="str">
        <f>'گزارش خودی طبی'!H18</f>
        <v>کتابخانه و منابع معلوماتی</v>
      </c>
      <c r="B62" s="266"/>
      <c r="C62" s="266"/>
      <c r="D62" s="236"/>
      <c r="E62" s="236"/>
      <c r="F62" s="259" t="s">
        <v>963</v>
      </c>
      <c r="G62" s="259"/>
      <c r="H62" s="259"/>
      <c r="I62" s="259"/>
      <c r="J62" s="259"/>
      <c r="K62" s="259"/>
      <c r="L62" s="239"/>
    </row>
    <row r="63" spans="1:12" ht="17.399999999999999" x14ac:dyDescent="0.55000000000000004">
      <c r="A63" s="266" t="str">
        <f>'گزارش خودی طبی'!H19</f>
        <v>زیربنا، تسهیلات تدریسی و تکنالوژی معلوماتی</v>
      </c>
      <c r="B63" s="266"/>
      <c r="C63" s="266"/>
      <c r="D63" s="266"/>
      <c r="E63" s="236"/>
      <c r="F63" s="259" t="s">
        <v>963</v>
      </c>
      <c r="G63" s="259"/>
      <c r="H63" s="259"/>
      <c r="I63" s="259"/>
      <c r="J63" s="259"/>
      <c r="K63" s="259"/>
      <c r="L63" s="239"/>
    </row>
    <row r="64" spans="1:12" ht="17.399999999999999" x14ac:dyDescent="0.55000000000000004">
      <c r="A64" s="266" t="str">
        <f>'گزارش خودی طبی'!F20</f>
        <v>ضمیمه شماره (1) معیارهای فرعی پوهنځی طب</v>
      </c>
      <c r="B64" s="266"/>
      <c r="C64" s="266"/>
      <c r="D64" s="266"/>
      <c r="E64" s="266"/>
      <c r="F64" s="259" t="s">
        <v>963</v>
      </c>
      <c r="G64" s="259"/>
      <c r="H64" s="259"/>
      <c r="I64" s="259"/>
      <c r="J64" s="259"/>
      <c r="K64" s="259"/>
      <c r="L64" s="239"/>
    </row>
    <row r="65" spans="12:12" x14ac:dyDescent="0.3">
      <c r="L65" s="239"/>
    </row>
    <row r="66" spans="12:12" x14ac:dyDescent="0.3">
      <c r="L66" s="111"/>
    </row>
  </sheetData>
  <sheetProtection password="CA61" sheet="1" objects="1" scenarios="1"/>
  <mergeCells count="60">
    <mergeCell ref="F54:K54"/>
    <mergeCell ref="F55:K55"/>
    <mergeCell ref="F56:K56"/>
    <mergeCell ref="F45:K45"/>
    <mergeCell ref="F46:K46"/>
    <mergeCell ref="F47:K47"/>
    <mergeCell ref="F48:K48"/>
    <mergeCell ref="F49:K49"/>
    <mergeCell ref="F50:K50"/>
    <mergeCell ref="F51:K51"/>
    <mergeCell ref="F52:K52"/>
    <mergeCell ref="A64:E64"/>
    <mergeCell ref="F57:K57"/>
    <mergeCell ref="F58:K58"/>
    <mergeCell ref="F59:K59"/>
    <mergeCell ref="F60:K60"/>
    <mergeCell ref="F61:K61"/>
    <mergeCell ref="F62:K62"/>
    <mergeCell ref="F63:K63"/>
    <mergeCell ref="A57:C57"/>
    <mergeCell ref="A58:B58"/>
    <mergeCell ref="A59:C59"/>
    <mergeCell ref="F64:K64"/>
    <mergeCell ref="A60:C60"/>
    <mergeCell ref="A61:C61"/>
    <mergeCell ref="A55:B55"/>
    <mergeCell ref="A56:C56"/>
    <mergeCell ref="A62:C62"/>
    <mergeCell ref="A63:D63"/>
    <mergeCell ref="A42:E42"/>
    <mergeCell ref="A43:E43"/>
    <mergeCell ref="A44:C44"/>
    <mergeCell ref="A45:E45"/>
    <mergeCell ref="A46:E46"/>
    <mergeCell ref="A47:C47"/>
    <mergeCell ref="A48:D48"/>
    <mergeCell ref="A49:B49"/>
    <mergeCell ref="A54:E54"/>
    <mergeCell ref="A53:D53"/>
    <mergeCell ref="A52:C52"/>
    <mergeCell ref="A50:C50"/>
    <mergeCell ref="A51:D51"/>
    <mergeCell ref="F53:K53"/>
    <mergeCell ref="A14:L14"/>
    <mergeCell ref="A19:L19"/>
    <mergeCell ref="A20:L20"/>
    <mergeCell ref="F43:K43"/>
    <mergeCell ref="F44:K44"/>
    <mergeCell ref="F40:K40"/>
    <mergeCell ref="F42:K42"/>
    <mergeCell ref="A40:E40"/>
    <mergeCell ref="A41:E41"/>
    <mergeCell ref="F41:K41"/>
    <mergeCell ref="F33:L33"/>
    <mergeCell ref="A39:C39"/>
    <mergeCell ref="A13:L13"/>
    <mergeCell ref="A5:L5"/>
    <mergeCell ref="A6:L6"/>
    <mergeCell ref="A7:L7"/>
    <mergeCell ref="A8:L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548"/>
  <sheetViews>
    <sheetView showGridLines="0" rightToLeft="1" tabSelected="1" topLeftCell="A9" zoomScale="130" zoomScaleNormal="130" zoomScalePageLayoutView="140" workbookViewId="0">
      <selection activeCell="H12" sqref="H12"/>
    </sheetView>
  </sheetViews>
  <sheetFormatPr defaultColWidth="9.109375" defaultRowHeight="12.6" x14ac:dyDescent="0.4"/>
  <cols>
    <col min="1" max="1" width="5.6640625" style="17" customWidth="1"/>
    <col min="2" max="2" width="19.6640625" style="17" customWidth="1"/>
    <col min="3" max="3" width="4.6640625" style="17" customWidth="1"/>
    <col min="4" max="4" width="15.44140625" style="17" customWidth="1"/>
    <col min="5" max="5" width="4.44140625" style="17" customWidth="1"/>
    <col min="6" max="6" width="1" style="17" customWidth="1"/>
    <col min="7" max="7" width="4.5546875" style="17" customWidth="1"/>
    <col min="8" max="8" width="44.44140625" style="17" customWidth="1"/>
    <col min="9" max="9" width="7" style="17" customWidth="1"/>
    <col min="10" max="10" width="6.77734375" style="17" customWidth="1"/>
    <col min="11" max="11" width="1" style="17" customWidth="1"/>
    <col min="12" max="12" width="8.77734375" style="17" customWidth="1"/>
    <col min="13" max="13" width="10.33203125" style="17" customWidth="1"/>
    <col min="14" max="16384" width="9.109375" style="17"/>
  </cols>
  <sheetData>
    <row r="1" spans="1:13" ht="10.199999999999999" customHeight="1" x14ac:dyDescent="0.4">
      <c r="A1" s="6"/>
      <c r="B1" s="6"/>
      <c r="C1" s="17" t="s">
        <v>968</v>
      </c>
      <c r="D1" s="6"/>
      <c r="E1" s="6"/>
      <c r="F1" s="6"/>
      <c r="G1" s="6"/>
      <c r="H1" s="6"/>
      <c r="I1" s="6"/>
      <c r="J1" s="17" t="s">
        <v>966</v>
      </c>
      <c r="K1" s="6"/>
      <c r="L1" s="6"/>
      <c r="M1" s="6"/>
    </row>
    <row r="2" spans="1:13" ht="12" customHeight="1" x14ac:dyDescent="0.4">
      <c r="A2" s="362" t="s">
        <v>81</v>
      </c>
      <c r="B2" s="362"/>
      <c r="C2" s="362"/>
      <c r="D2" s="362"/>
      <c r="E2" s="362"/>
      <c r="F2" s="362"/>
      <c r="G2" s="362"/>
      <c r="H2" s="362"/>
      <c r="I2" s="362"/>
      <c r="J2" s="362"/>
      <c r="K2" s="362"/>
      <c r="L2" s="362"/>
      <c r="M2" s="362"/>
    </row>
    <row r="3" spans="1:13" ht="10.199999999999999" customHeight="1" x14ac:dyDescent="0.4">
      <c r="A3" s="362" t="s">
        <v>844</v>
      </c>
      <c r="B3" s="362"/>
      <c r="C3" s="362"/>
      <c r="D3" s="362"/>
      <c r="E3" s="362"/>
      <c r="F3" s="362"/>
      <c r="G3" s="362"/>
      <c r="H3" s="362"/>
      <c r="I3" s="362"/>
      <c r="J3" s="362"/>
      <c r="K3" s="362"/>
      <c r="L3" s="362"/>
      <c r="M3" s="362"/>
    </row>
    <row r="4" spans="1:13" x14ac:dyDescent="0.4">
      <c r="A4" s="362" t="s">
        <v>82</v>
      </c>
      <c r="B4" s="362"/>
      <c r="C4" s="362"/>
      <c r="D4" s="362"/>
      <c r="E4" s="362"/>
      <c r="F4" s="362"/>
      <c r="G4" s="362"/>
      <c r="H4" s="362"/>
      <c r="I4" s="362"/>
      <c r="J4" s="362"/>
      <c r="K4" s="362"/>
      <c r="L4" s="362"/>
      <c r="M4" s="362"/>
    </row>
    <row r="5" spans="1:13" x14ac:dyDescent="0.4">
      <c r="A5" s="362" t="s">
        <v>1081</v>
      </c>
      <c r="B5" s="362"/>
      <c r="C5" s="362"/>
      <c r="D5" s="362"/>
      <c r="E5" s="362"/>
      <c r="F5" s="362"/>
      <c r="G5" s="362"/>
      <c r="H5" s="362"/>
      <c r="I5" s="362"/>
      <c r="J5" s="362"/>
      <c r="K5" s="362"/>
      <c r="L5" s="362"/>
      <c r="M5" s="362"/>
    </row>
    <row r="6" spans="1:13" ht="17.399999999999999" customHeight="1" x14ac:dyDescent="0.55000000000000004">
      <c r="A6" s="329" t="str">
        <f>'پشتی خودی طبی'!A13</f>
        <v>اسم پوهنتون درج گردد</v>
      </c>
      <c r="B6" s="329"/>
      <c r="C6" s="329"/>
      <c r="D6" s="329"/>
      <c r="E6" s="329"/>
      <c r="F6" s="103"/>
      <c r="G6" s="505" t="str">
        <f>'پشتی خودی طبی'!A14</f>
        <v>موقعیت دقیق پوهنتون درج گردد</v>
      </c>
      <c r="H6" s="505"/>
      <c r="I6" s="506" t="str">
        <f>'پشتی خودی طبی'!C26</f>
        <v xml:space="preserve">تاریخ ارزیابی: </v>
      </c>
      <c r="J6" s="506"/>
      <c r="K6" s="107"/>
      <c r="L6" s="108" t="str">
        <f>'پشتی خودی طبی'!D26</f>
        <v>1400/11/11</v>
      </c>
      <c r="M6" s="161" t="str">
        <f>'پشتی خودی طبی'!F26</f>
        <v>1400/11/12</v>
      </c>
    </row>
    <row r="7" spans="1:13" ht="16.8" thickBot="1" x14ac:dyDescent="0.45">
      <c r="A7" s="161">
        <v>1</v>
      </c>
      <c r="B7" s="103" t="s">
        <v>932</v>
      </c>
      <c r="C7" s="103"/>
      <c r="D7" s="103"/>
      <c r="E7" s="103"/>
      <c r="F7" s="103"/>
      <c r="G7" s="103"/>
      <c r="H7" s="103"/>
      <c r="I7" s="103"/>
      <c r="J7" s="103"/>
      <c r="K7" s="103"/>
      <c r="L7" s="103"/>
      <c r="M7" s="103"/>
    </row>
    <row r="8" spans="1:13" ht="29.4" customHeight="1" x14ac:dyDescent="0.4">
      <c r="A8" s="161"/>
      <c r="B8" s="103"/>
      <c r="C8" s="161"/>
      <c r="D8" s="18"/>
      <c r="E8" s="161"/>
      <c r="F8" s="508" t="s">
        <v>6</v>
      </c>
      <c r="G8" s="295"/>
      <c r="H8" s="248" t="s">
        <v>68</v>
      </c>
      <c r="I8" s="246" t="s">
        <v>792</v>
      </c>
      <c r="J8" s="348" t="s">
        <v>791</v>
      </c>
      <c r="K8" s="348"/>
      <c r="L8" s="246" t="s">
        <v>888</v>
      </c>
      <c r="M8" s="247" t="s">
        <v>889</v>
      </c>
    </row>
    <row r="9" spans="1:13" ht="15.75" customHeight="1" x14ac:dyDescent="0.4">
      <c r="A9" s="161"/>
      <c r="B9" s="241" t="str">
        <f>IF(AND(L9&gt;=4%,L9&lt;=8%),"کسب مرحله اول اعتباردهی",IF(AND(L9&gt;=0%,L9&lt;4%),"عدم کسب مرحله اول اعتباردهی"))</f>
        <v>کسب مرحله اول اعتباردهی</v>
      </c>
      <c r="C9" s="242" t="str">
        <f>IF(AND(L9&gt;=4.8%,L9&lt;=8%),"کسب مرحله دوم اعتباردهی",IF(AND(L9&gt;=0%,L9&lt;4.8%),"عدم کسب مرحله دوم اعتباردهی"))</f>
        <v>کسب مرحله دوم اعتباردهی</v>
      </c>
      <c r="D9" s="243" t="str">
        <f>IF(AND(L9&gt;=6.4%,L9&lt;=8%),"کسب مرحله سوم اعتباردهی",IF(AND(L9&gt;=0%,L9&lt;6.4%),"عدم کسب مرحله سوم اعتباردهی"))</f>
        <v>عدم کسب مرحله سوم اعتباردهی</v>
      </c>
      <c r="E9" s="135"/>
      <c r="F9" s="507">
        <v>1</v>
      </c>
      <c r="G9" s="459"/>
      <c r="H9" s="249" t="s">
        <v>300</v>
      </c>
      <c r="I9" s="245">
        <v>0.08</v>
      </c>
      <c r="J9" s="488">
        <f>I473</f>
        <v>96</v>
      </c>
      <c r="K9" s="488"/>
      <c r="L9" s="250">
        <f>M9*I9/J9</f>
        <v>6.3166666666666663E-2</v>
      </c>
      <c r="M9" s="251">
        <f>M473</f>
        <v>75.8</v>
      </c>
    </row>
    <row r="10" spans="1:13" ht="15.75" customHeight="1" x14ac:dyDescent="0.4">
      <c r="A10" s="161"/>
      <c r="B10" s="241" t="str">
        <f>IF(AND(L10&gt;=4%,L10&lt;=8%),"کسب مرحله اول اعتباردهی",IF(AND(L10&gt;=0%,L10&lt;4%),"عدم کسب مرحله اول اعتباردهی"))</f>
        <v>کسب مرحله اول اعتباردهی</v>
      </c>
      <c r="C10" s="242" t="str">
        <f>IF(AND(L10&gt;=4.8%,L10&lt;=8%),"کسب مرحله دوم اعتباردهی",IF(AND(L10&gt;=0%,L10&lt;4.8%),"عدم کسب مرحله دوم اعتباردهی"))</f>
        <v>کسب مرحله دوم اعتباردهی</v>
      </c>
      <c r="D10" s="243" t="str">
        <f>IF(AND(L10&gt;=6.4%,L10&lt;=8%),"کسب مرحله سوم اعتباردهی",IF(AND(L10&gt;=0%,L10&lt;6.4%),"عدم کسب مرحله سوم اعتباردهی"))</f>
        <v>کسب مرحله سوم اعتباردهی</v>
      </c>
      <c r="E10" s="135"/>
      <c r="F10" s="507">
        <v>2</v>
      </c>
      <c r="G10" s="459"/>
      <c r="H10" s="249" t="s">
        <v>609</v>
      </c>
      <c r="I10" s="252">
        <v>0.08</v>
      </c>
      <c r="J10" s="488">
        <f>I592</f>
        <v>46</v>
      </c>
      <c r="K10" s="488"/>
      <c r="L10" s="250">
        <f t="shared" ref="L10:L18" si="0">M10*I10/J10</f>
        <v>6.9565217391304349E-2</v>
      </c>
      <c r="M10" s="251">
        <f>M592</f>
        <v>40</v>
      </c>
    </row>
    <row r="11" spans="1:13" ht="15.75" customHeight="1" x14ac:dyDescent="0.55000000000000004">
      <c r="A11" s="161"/>
      <c r="B11" s="241" t="str">
        <f>IF(AND(L11&gt;=3.5%,L11&lt;=7%),"کسب مرحله اول اعتباردهی",IF(AND(L11&gt;=0%,L11&lt;3.5%),"عدم کسب مرحله اول اعتباردهی"))</f>
        <v>کسب مرحله اول اعتباردهی</v>
      </c>
      <c r="C11" s="242" t="str">
        <f>IF(AND(L11&gt;=4.2%,L11&lt;=7%),"کسب مرحله دوم اعتباردهی",IF(AND(L11&gt;=0%,L11&lt;4.2%),"عدم کسب مرحله دوم اعتباردهی"))</f>
        <v>کسب مرحله دوم اعتباردهی</v>
      </c>
      <c r="D11" s="243" t="str">
        <f>IF(AND(L11&gt;=5.6%,L11&lt;=7%),"کسب مرحله سوم اعتباردهی",IF(AND(L11&gt;=0%,L11&lt;5.6%),"عدم کسب مرحله سوم اعتباردهی"))</f>
        <v>کسب مرحله سوم اعتباردهی</v>
      </c>
      <c r="E11" s="135"/>
      <c r="F11" s="507">
        <v>3</v>
      </c>
      <c r="G11" s="459"/>
      <c r="H11" s="253" t="s">
        <v>237</v>
      </c>
      <c r="I11" s="245">
        <v>7.0000000000000007E-2</v>
      </c>
      <c r="J11" s="488">
        <f>I637</f>
        <v>48</v>
      </c>
      <c r="K11" s="488"/>
      <c r="L11" s="250">
        <f t="shared" si="0"/>
        <v>5.6875000000000009E-2</v>
      </c>
      <c r="M11" s="251">
        <f>M637</f>
        <v>39</v>
      </c>
    </row>
    <row r="12" spans="1:13" ht="15.75" customHeight="1" x14ac:dyDescent="0.55000000000000004">
      <c r="A12" s="161"/>
      <c r="B12" s="241" t="str">
        <f>IF(AND(L12&gt;=3.2%,L12&lt;=8%),"کسب مرحله اول اعتباردهی",IF(AND(L12&gt;=0%,L12&lt;3.2%),"عدم کسب مرحله اول اعتباردهی"))</f>
        <v>کسب مرحله اول اعتباردهی</v>
      </c>
      <c r="C12" s="242" t="str">
        <f>IF(AND(L12&gt;=4%,L12&lt;=8%),"کسب مرحله دوم اعتباردهی",IF(AND(L12&gt;=0%,L12&lt;4%),"عدم کسب مرحله دوم اعتباردهی"))</f>
        <v>کسب مرحله دوم اعتباردهی</v>
      </c>
      <c r="D12" s="243" t="str">
        <f>IF(AND(L12&gt;=5.6%,L12&lt;=8%),"کسب مرحله سوم اعتباردهی",IF(AND(L12&gt;=0%,L12&lt;5.6%),"عدم کسب مرحله سوم اعتباردهی"))</f>
        <v>کسب مرحله سوم اعتباردهی</v>
      </c>
      <c r="E12" s="135"/>
      <c r="F12" s="507">
        <v>4</v>
      </c>
      <c r="G12" s="459"/>
      <c r="H12" s="253" t="s">
        <v>232</v>
      </c>
      <c r="I12" s="245">
        <v>0.08</v>
      </c>
      <c r="J12" s="488">
        <f>I705</f>
        <v>47</v>
      </c>
      <c r="K12" s="488"/>
      <c r="L12" s="250">
        <f t="shared" si="0"/>
        <v>6.9600000000000009E-2</v>
      </c>
      <c r="M12" s="251">
        <f>M705</f>
        <v>40.89</v>
      </c>
    </row>
    <row r="13" spans="1:13" ht="15.75" customHeight="1" x14ac:dyDescent="0.55000000000000004">
      <c r="A13" s="161"/>
      <c r="B13" s="241" t="str">
        <f>IF(AND(L13&gt;=5.6%,L13&lt;=14%),"کسب مرحله اول اعتباردهی",IF(AND(L13&gt;=0%,L13&lt;5.6%),"عدم کسب مرحله اول اعتباردهی"))</f>
        <v>کسب مرحله اول اعتباردهی</v>
      </c>
      <c r="C13" s="242" t="str">
        <f>IF(AND(L13&gt;=7%,L13&lt;=14%),"کسب مرحله دوم اعتباردهی",IF(AND(L13&gt;=0%,L13&lt;7%),"عدم کسب مرحله دوم اعتباردهی"))</f>
        <v>کسب مرحله دوم اعتباردهی</v>
      </c>
      <c r="D13" s="243" t="str">
        <f>IF(AND(L13&gt;=11.2%,L13&lt;=14%),"کسب مرحله سوم اعتباردهی",IF(AND(L13&gt;=0%,L13&lt;11.2%),"عدم کسب مرحله سوم اعتباردهی"))</f>
        <v>کسب مرحله سوم اعتباردهی</v>
      </c>
      <c r="E13" s="135"/>
      <c r="F13" s="507">
        <v>5</v>
      </c>
      <c r="G13" s="459"/>
      <c r="H13" s="253" t="s">
        <v>346</v>
      </c>
      <c r="I13" s="245">
        <v>0.14000000000000001</v>
      </c>
      <c r="J13" s="488">
        <f>I760</f>
        <v>105</v>
      </c>
      <c r="K13" s="488"/>
      <c r="L13" s="250">
        <f t="shared" si="0"/>
        <v>0.11333333333333334</v>
      </c>
      <c r="M13" s="251">
        <f>M760</f>
        <v>85</v>
      </c>
    </row>
    <row r="14" spans="1:13" ht="15.75" customHeight="1" x14ac:dyDescent="0.55000000000000004">
      <c r="A14" s="161"/>
      <c r="B14" s="241" t="str">
        <f>IF(AND(L14&gt;=3%,L14&lt;=10%),"کسب مرحله اول اعتباردهی",IF(AND(L14&gt;=0%,L14&lt;3%),"عدم کسب مرحله اول اعتباردهی"))</f>
        <v>کسب مرحله اول اعتباردهی</v>
      </c>
      <c r="C14" s="242" t="str">
        <f>IF(AND(L14&gt;=5%,L14&lt;=10%),"کسب مرحله دوم اعتباردهی",IF(AND(L14&gt;=0%,L14&lt;5%),"عدم کسب مرحله دوم اعتباردهی"))</f>
        <v>کسب مرحله دوم اعتباردهی</v>
      </c>
      <c r="D14" s="243" t="str">
        <f>IF(AND(L14&gt;=7%,L14&lt;=10%),"کسب مرحله سوم اعتباردهی",IF(AND(L14&gt;=0%,L14&lt;7%),"عدم کسب مرحله سوم اعتباردهی"))</f>
        <v>کسب مرحله سوم اعتباردهی</v>
      </c>
      <c r="E14" s="135"/>
      <c r="F14" s="507">
        <v>6</v>
      </c>
      <c r="G14" s="459"/>
      <c r="H14" s="253" t="s">
        <v>233</v>
      </c>
      <c r="I14" s="245">
        <v>0.1</v>
      </c>
      <c r="J14" s="488">
        <f>I869</f>
        <v>96</v>
      </c>
      <c r="K14" s="488"/>
      <c r="L14" s="250">
        <f t="shared" si="0"/>
        <v>0.10000000000000002</v>
      </c>
      <c r="M14" s="251">
        <f>M869</f>
        <v>96</v>
      </c>
    </row>
    <row r="15" spans="1:13" ht="15.75" customHeight="1" x14ac:dyDescent="0.55000000000000004">
      <c r="A15" s="161"/>
      <c r="B15" s="241" t="str">
        <f>IF(AND(L15&gt;=4.5%,L15&lt;=9%),"کسب مرحله اول اعتباردهی",IF(AND(L15&gt;=0%,L15&lt;4.5%),"عدم کسب مرحله اول اعتباردهی"))</f>
        <v>کسب مرحله اول اعتباردهی</v>
      </c>
      <c r="C15" s="242" t="str">
        <f>IF(AND(L15&gt;=5.4%,L15&lt;=9%),"کسب مرحله دوم اعتباردهی",IF(AND(L15&gt;=0%,L15&lt;5.4%),"عدم کسب مرحله دوم اعتباردهی"))</f>
        <v>کسب مرحله دوم اعتباردهی</v>
      </c>
      <c r="D15" s="243" t="str">
        <f>IF(AND(L15&gt;=7.2%,L15&lt;=9%),"کسب مرحله سوم اعتباردهی",IF(AND(L15&gt;=0%,L15&lt;7.2%),"عدم کسب مرحله سوم اعتباردهی"))</f>
        <v>کسب مرحله سوم اعتباردهی</v>
      </c>
      <c r="E15" s="135"/>
      <c r="F15" s="507">
        <v>7</v>
      </c>
      <c r="G15" s="459"/>
      <c r="H15" s="253" t="s">
        <v>789</v>
      </c>
      <c r="I15" s="245">
        <v>0.09</v>
      </c>
      <c r="J15" s="488">
        <f>I950</f>
        <v>90</v>
      </c>
      <c r="K15" s="488"/>
      <c r="L15" s="250">
        <f t="shared" si="0"/>
        <v>0.09</v>
      </c>
      <c r="M15" s="251">
        <f>M950</f>
        <v>90</v>
      </c>
    </row>
    <row r="16" spans="1:13" ht="15.75" customHeight="1" x14ac:dyDescent="0.55000000000000004">
      <c r="A16" s="161"/>
      <c r="B16" s="241" t="str">
        <f>IF(AND(L16&gt;=3.2%,L16&lt;=8%),"کسب مرحله اول اعتباردهی",IF(AND(L16&gt;=0%,L16&lt;3.2%),"عدم کسب مرحله اول اعتباردهی"))</f>
        <v>کسب مرحله اول اعتباردهی</v>
      </c>
      <c r="C16" s="242" t="str">
        <f>IF(AND(L16&gt;=4%,L16&lt;=8%),"کسب مرحله دوم اعتباردهی",IF(AND(L16&gt;=0%,L16&lt;4%),"عدم کسب مرحله دوم اعتباردهی"))</f>
        <v>کسب مرحله دوم اعتباردهی</v>
      </c>
      <c r="D16" s="243" t="str">
        <f>IF(AND(L16&gt;=6.4%,L16&lt;=8%),"کسب مرحله سوم اعتباردهی",IF(AND(L16&gt;=0%,L16&lt;6.4%),"عدم کسب مرحله سوم اعتباردهی"))</f>
        <v>کسب مرحله سوم اعتباردهی</v>
      </c>
      <c r="E16" s="135"/>
      <c r="F16" s="507">
        <v>8</v>
      </c>
      <c r="G16" s="459"/>
      <c r="H16" s="253" t="s">
        <v>238</v>
      </c>
      <c r="I16" s="245">
        <v>0.08</v>
      </c>
      <c r="J16" s="488">
        <f>I1065</f>
        <v>91</v>
      </c>
      <c r="K16" s="488"/>
      <c r="L16" s="250">
        <f t="shared" si="0"/>
        <v>6.6294505494505496E-2</v>
      </c>
      <c r="M16" s="251">
        <f>M1065</f>
        <v>75.41</v>
      </c>
    </row>
    <row r="17" spans="1:13" ht="15.75" customHeight="1" x14ac:dyDescent="0.55000000000000004">
      <c r="A17" s="161"/>
      <c r="B17" s="241" t="str">
        <f>IF(AND(L17&gt;=2%,L17&lt;=4%),"کسب مرحله اول اعتباردهی",IF(AND(L17&gt;=0%,L17&lt;2%),"عدم کسب مرحله اول اعتباردهی"))</f>
        <v>کسب مرحله اول اعتباردهی</v>
      </c>
      <c r="C17" s="242" t="str">
        <f>IF(AND(L17&gt;=2.4%,L17&lt;=4%),"کسب مرحله دوم اعتباردهی",IF(AND(L17&gt;=0%,L17&lt;2.4%),"عدم کسب مرحله دوم اعتباردهی"))</f>
        <v>کسب مرحله دوم اعتباردهی</v>
      </c>
      <c r="D17" s="243" t="str">
        <f>IF(AND(L17&gt;=3.6%,L17&lt;=4%),"کسب مرحله سوم اعتباردهی",IF(AND(L17&gt;=0%,L17&lt;3.6%),"عدم کسب مرحله سوم اعتباردهی"))</f>
        <v>کسب مرحله سوم اعتباردهی</v>
      </c>
      <c r="E17" s="135"/>
      <c r="F17" s="507">
        <v>9</v>
      </c>
      <c r="G17" s="459"/>
      <c r="H17" s="253" t="s">
        <v>239</v>
      </c>
      <c r="I17" s="245">
        <v>0.04</v>
      </c>
      <c r="J17" s="488">
        <f>I1158</f>
        <v>42</v>
      </c>
      <c r="K17" s="488"/>
      <c r="L17" s="250">
        <f t="shared" si="0"/>
        <v>3.619047619047619E-2</v>
      </c>
      <c r="M17" s="251">
        <f>M1158</f>
        <v>38</v>
      </c>
    </row>
    <row r="18" spans="1:13" ht="15.75" customHeight="1" x14ac:dyDescent="0.55000000000000004">
      <c r="A18" s="161"/>
      <c r="B18" s="241" t="str">
        <f>IF(AND(L18&gt;=3.6%,L18&lt;=9%),"کسب مرحله اول اعتباردهی",IF(AND(L18&gt;=0%,L18&lt;3.6%),"عدم کسب مرحله اول اعتباردهی"))</f>
        <v>کسب مرحله اول اعتباردهی</v>
      </c>
      <c r="C18" s="242" t="str">
        <f>IF(AND(L18&gt;=4.5%,L18&lt;=9%),"کسب مرحله دوم اعتباردهی",IF(AND(L18&gt;=0%,L18&lt;4.5%),"عدم کسب مرحله دوم اعتباردهی"))</f>
        <v>کسب مرحله دوم اعتباردهی</v>
      </c>
      <c r="D18" s="243" t="str">
        <f>IF(AND(L18&gt;=7.2%,L18&lt;=9%),"کسب مرحله سوم اعتباردهی",IF(AND(L18&gt;=0%,L18&lt;7.2%),"عدم کسب مرحله سوم اعتباردهی"))</f>
        <v>کسب مرحله سوم اعتباردهی</v>
      </c>
      <c r="E18" s="135"/>
      <c r="F18" s="507">
        <v>10</v>
      </c>
      <c r="G18" s="459"/>
      <c r="H18" s="253" t="s">
        <v>234</v>
      </c>
      <c r="I18" s="245">
        <v>0.09</v>
      </c>
      <c r="J18" s="488">
        <f>I1207</f>
        <v>57</v>
      </c>
      <c r="K18" s="488"/>
      <c r="L18" s="250">
        <f t="shared" si="0"/>
        <v>7.7368421052631586E-2</v>
      </c>
      <c r="M18" s="251">
        <f>M1207</f>
        <v>49</v>
      </c>
    </row>
    <row r="19" spans="1:13" ht="15.75" customHeight="1" x14ac:dyDescent="0.55000000000000004">
      <c r="A19" s="161"/>
      <c r="B19" s="241" t="str">
        <f>IF(AND(L19&gt;=5.25%,L19&lt;=15%),"کسب مرحله اول اعتباردهی",IF(AND(L19&gt;=0%,L19&lt;5.25%),"عدم کسب مرحله اول اعتباردهی"))</f>
        <v>کسب مرحله اول اعتباردهی</v>
      </c>
      <c r="C19" s="242" t="str">
        <f>IF(AND(L19&gt;=7.5%,L19&lt;=15%),"کسب مرحله دوم اعتباردهی",IF(AND(L19&gt;=0%,L19&lt;7.5%),"عدم کسب مرحله دوم اعتباردهی"))</f>
        <v>کسب مرحله دوم اعتباردهی</v>
      </c>
      <c r="D19" s="243" t="str">
        <f>IF(AND(L19&gt;=12%,L19&lt;=15%),"کسب مرحله سوم اعتباردهی",IF(AND(L19&gt;=0%,L19&lt;12%),"عدم کسب مرحله سوم اعتباردهی"))</f>
        <v>کسب مرحله سوم اعتباردهی</v>
      </c>
      <c r="E19" s="135"/>
      <c r="F19" s="507">
        <v>11</v>
      </c>
      <c r="G19" s="459"/>
      <c r="H19" s="253" t="s">
        <v>240</v>
      </c>
      <c r="I19" s="245">
        <v>0.15</v>
      </c>
      <c r="J19" s="488">
        <f>I1260</f>
        <v>156</v>
      </c>
      <c r="K19" s="488"/>
      <c r="L19" s="250">
        <f>M19*I19/J19</f>
        <v>0.12115384615384614</v>
      </c>
      <c r="M19" s="251">
        <f>M1260</f>
        <v>126</v>
      </c>
    </row>
    <row r="20" spans="1:13" ht="15.75" customHeight="1" x14ac:dyDescent="0.4">
      <c r="A20" s="161"/>
      <c r="B20" s="241" t="str">
        <f>IF(AND(L20&gt;=6%,L20&lt;=15%),"کسب مرحله اول اعتباردهی",IF(AND(L20&gt;=0%,L20&lt;6%),"عدم کسب مرحله اول اعتباردهی"))</f>
        <v>کسب مرحله اول اعتباردهی</v>
      </c>
      <c r="C20" s="242" t="str">
        <f>IF(AND(L20&gt;=9%,L20&lt;=15%),"کسب مرحله دوم اعتباردهی",IF(AND(L20&gt;=0%,L20&lt;9%),"عدم کسب مرحله دوم اعتباردهی"))</f>
        <v>کسب مرحله دوم اعتباردهی</v>
      </c>
      <c r="D20" s="243" t="str">
        <f>IF(AND(L20&gt;=12%,L20&lt;=15%),"کسب مرحله سوم اعتباردهی",IF(AND(L20&gt;=0%,L20&lt;12%),"عدم کسب مرحله سوم اعتباردهی"))</f>
        <v>کسب مرحله سوم اعتباردهی</v>
      </c>
      <c r="E20" s="135"/>
      <c r="F20" s="485" t="str">
        <f>A1339</f>
        <v>ضمیمه شماره (1) معیارهای فرعی پوهنځی طب</v>
      </c>
      <c r="G20" s="486"/>
      <c r="H20" s="487"/>
      <c r="I20" s="245">
        <v>0.15</v>
      </c>
      <c r="J20" s="488">
        <f>I1339</f>
        <v>242</v>
      </c>
      <c r="K20" s="488"/>
      <c r="L20" s="250">
        <f>M20*I20/J20</f>
        <v>0.14442148760330575</v>
      </c>
      <c r="M20" s="251">
        <f>M1339</f>
        <v>233</v>
      </c>
    </row>
    <row r="21" spans="1:13" ht="15.75" customHeight="1" x14ac:dyDescent="0.5">
      <c r="A21" s="6"/>
      <c r="B21" s="138"/>
      <c r="C21" s="139"/>
      <c r="D21" s="135"/>
      <c r="E21" s="190"/>
      <c r="F21" s="489" t="s">
        <v>69</v>
      </c>
      <c r="G21" s="490"/>
      <c r="H21" s="490"/>
      <c r="I21" s="491">
        <f>SUM(J9:K20)</f>
        <v>1116</v>
      </c>
      <c r="J21" s="491"/>
      <c r="K21" s="491"/>
      <c r="L21" s="491"/>
      <c r="M21" s="492"/>
    </row>
    <row r="22" spans="1:13" ht="16.8" x14ac:dyDescent="0.5">
      <c r="A22" s="6"/>
      <c r="B22" s="138"/>
      <c r="C22" s="139"/>
      <c r="D22" s="135"/>
      <c r="E22" s="190"/>
      <c r="F22" s="489" t="s">
        <v>790</v>
      </c>
      <c r="G22" s="490"/>
      <c r="H22" s="490"/>
      <c r="I22" s="493">
        <f>I21*1/I21</f>
        <v>1</v>
      </c>
      <c r="J22" s="493"/>
      <c r="K22" s="493"/>
      <c r="L22" s="493"/>
      <c r="M22" s="494"/>
    </row>
    <row r="23" spans="1:13" ht="19.2" x14ac:dyDescent="0.6">
      <c r="A23" s="6"/>
      <c r="B23" s="138"/>
      <c r="C23" s="139"/>
      <c r="D23" s="135"/>
      <c r="E23" s="191"/>
      <c r="F23" s="510" t="s">
        <v>890</v>
      </c>
      <c r="G23" s="511"/>
      <c r="H23" s="511"/>
      <c r="I23" s="512">
        <f>SUM(M9:M20)</f>
        <v>988.1</v>
      </c>
      <c r="J23" s="512"/>
      <c r="K23" s="512"/>
      <c r="L23" s="512"/>
      <c r="M23" s="513"/>
    </row>
    <row r="24" spans="1:13" ht="19.2" x14ac:dyDescent="0.6">
      <c r="A24" s="6"/>
      <c r="B24" s="138"/>
      <c r="C24" s="139"/>
      <c r="D24" s="135"/>
      <c r="E24" s="10"/>
      <c r="F24" s="510" t="s">
        <v>897</v>
      </c>
      <c r="G24" s="511"/>
      <c r="H24" s="511"/>
      <c r="I24" s="514">
        <f>I23*1/I21</f>
        <v>0.88539426523297493</v>
      </c>
      <c r="J24" s="514"/>
      <c r="K24" s="514"/>
      <c r="L24" s="514"/>
      <c r="M24" s="515"/>
    </row>
    <row r="25" spans="1:13" ht="19.8" thickBot="1" x14ac:dyDescent="0.65">
      <c r="A25" s="6"/>
      <c r="B25" s="138"/>
      <c r="C25" s="139"/>
      <c r="D25" s="135"/>
      <c r="E25" s="10"/>
      <c r="F25" s="516" t="s">
        <v>439</v>
      </c>
      <c r="G25" s="517"/>
      <c r="H25" s="517"/>
      <c r="I25" s="518" t="str">
        <f>IF(AND(COUNTIF(B9:B20,"کسب مرحله اول اعتباردهی")=12,I24&gt;=65%,COUNTIF(C9:C20,"کسب مرحله دوم اعتباردهی")=12,I24&gt;=75%,COUNTIF(D9:E20,"کسب مرحله سوم اعتباردهی")=12,I24&gt;=85%), "کسب مرحله سوم اعتباردهی", IF(AND(COUNTIF(B9:B20,"کسب مرحله اول اعتباردهی")=12,I24&gt;=65%,COUNTIF(C9:C20,"کسب مرحله دوم اعتباردهی")=12,I24&gt;=75%), "کسب مرحله دوم اعتباردهی", IF(AND(COUNTIF(D9:E20,"کسب مرحله سوم اعتباردهی")=12,I24&gt;=85%), "کسب مرحله سوم اعتباردهی", IF(AND(COUNTIF(B9:B20,"کسب مرحله اول اعتباردهی")=12,I24&gt;=65%), "کسب مرحله اول اعتباردهی", "عدم کسب اعتباردهی"))))</f>
        <v>کسب مرحله دوم اعتباردهی</v>
      </c>
      <c r="J25" s="518"/>
      <c r="K25" s="518"/>
      <c r="L25" s="518"/>
      <c r="M25" s="519"/>
    </row>
    <row r="26" spans="1:13" ht="13.8" customHeight="1" x14ac:dyDescent="0.4">
      <c r="A26" s="162"/>
      <c r="B26" s="509" t="s">
        <v>845</v>
      </c>
      <c r="C26" s="509"/>
      <c r="D26" s="509"/>
      <c r="E26" s="509"/>
      <c r="F26" s="509"/>
      <c r="G26" s="509"/>
      <c r="H26" s="509"/>
      <c r="I26" s="509"/>
      <c r="J26" s="509"/>
      <c r="K26" s="509"/>
      <c r="L26" s="509"/>
      <c r="M26" s="509"/>
    </row>
    <row r="27" spans="1:13" ht="16.2" x14ac:dyDescent="0.4">
      <c r="A27" s="162"/>
      <c r="B27" s="509" t="s">
        <v>846</v>
      </c>
      <c r="C27" s="509"/>
      <c r="D27" s="509"/>
      <c r="E27" s="509"/>
      <c r="F27" s="509"/>
      <c r="G27" s="509"/>
      <c r="H27" s="509"/>
      <c r="I27" s="509"/>
      <c r="J27" s="509"/>
      <c r="K27" s="509"/>
      <c r="L27" s="509"/>
      <c r="M27" s="509"/>
    </row>
    <row r="28" spans="1:13" ht="16.8" x14ac:dyDescent="0.55000000000000004">
      <c r="A28" s="162"/>
      <c r="B28" s="334" t="s">
        <v>815</v>
      </c>
      <c r="C28" s="334"/>
      <c r="D28" s="334"/>
      <c r="E28" s="104"/>
      <c r="F28" s="104"/>
      <c r="G28" s="104"/>
      <c r="H28" s="334" t="s">
        <v>815</v>
      </c>
      <c r="I28" s="334"/>
      <c r="J28" s="105"/>
      <c r="K28" s="105"/>
      <c r="L28" s="105"/>
      <c r="M28" s="105"/>
    </row>
    <row r="29" spans="1:13" ht="16.8" x14ac:dyDescent="0.55000000000000004">
      <c r="A29" s="162"/>
      <c r="B29" s="335" t="s">
        <v>816</v>
      </c>
      <c r="C29" s="335"/>
      <c r="D29" s="335"/>
      <c r="E29" s="104"/>
      <c r="F29" s="104"/>
      <c r="G29" s="104"/>
      <c r="H29" s="335" t="s">
        <v>849</v>
      </c>
      <c r="I29" s="335"/>
      <c r="J29" s="105"/>
      <c r="K29" s="105"/>
      <c r="L29" s="105"/>
      <c r="M29" s="105"/>
    </row>
    <row r="30" spans="1:13" ht="16.8" x14ac:dyDescent="0.55000000000000004">
      <c r="A30" s="162"/>
      <c r="B30" s="335" t="s">
        <v>847</v>
      </c>
      <c r="C30" s="335"/>
      <c r="D30" s="335"/>
      <c r="E30" s="104"/>
      <c r="F30" s="104"/>
      <c r="G30" s="104"/>
      <c r="H30" s="335" t="s">
        <v>850</v>
      </c>
      <c r="I30" s="335"/>
      <c r="J30" s="105"/>
      <c r="K30" s="105"/>
      <c r="L30" s="105"/>
      <c r="M30" s="105"/>
    </row>
    <row r="31" spans="1:13" ht="16.8" x14ac:dyDescent="0.55000000000000004">
      <c r="A31" s="162"/>
      <c r="B31" s="335" t="s">
        <v>848</v>
      </c>
      <c r="C31" s="335"/>
      <c r="D31" s="335"/>
      <c r="E31" s="8"/>
      <c r="F31" s="8"/>
      <c r="G31" s="8"/>
      <c r="H31" s="335" t="s">
        <v>851</v>
      </c>
      <c r="I31" s="335"/>
      <c r="J31" s="211"/>
      <c r="K31" s="211"/>
      <c r="L31" s="211"/>
      <c r="M31" s="211"/>
    </row>
    <row r="32" spans="1:13" ht="16.8" x14ac:dyDescent="0.55000000000000004">
      <c r="A32" s="212"/>
      <c r="B32" s="125"/>
      <c r="C32" s="125"/>
      <c r="D32" s="125"/>
      <c r="E32" s="8"/>
      <c r="F32" s="8"/>
      <c r="G32" s="8"/>
      <c r="H32" s="15"/>
      <c r="I32" s="15"/>
      <c r="J32" s="15"/>
      <c r="K32" s="15"/>
      <c r="L32" s="15"/>
      <c r="M32" s="15"/>
    </row>
    <row r="33" spans="1:13" ht="16.8" thickBot="1" x14ac:dyDescent="0.45">
      <c r="A33" s="214">
        <v>1</v>
      </c>
      <c r="B33" s="208" t="s">
        <v>852</v>
      </c>
      <c r="C33" s="208"/>
      <c r="D33" s="208"/>
      <c r="E33" s="208"/>
      <c r="F33" s="208"/>
      <c r="G33" s="208"/>
      <c r="H33" s="208"/>
      <c r="I33" s="208"/>
      <c r="J33" s="208"/>
      <c r="K33" s="208"/>
      <c r="L33" s="208"/>
      <c r="M33" s="208"/>
    </row>
    <row r="34" spans="1:13" ht="16.2" x14ac:dyDescent="0.4">
      <c r="A34" s="222" t="s">
        <v>6</v>
      </c>
      <c r="B34" s="348" t="s">
        <v>817</v>
      </c>
      <c r="C34" s="348"/>
      <c r="D34" s="348"/>
      <c r="E34" s="349" t="s">
        <v>818</v>
      </c>
      <c r="F34" s="349"/>
      <c r="G34" s="349"/>
      <c r="H34" s="349"/>
      <c r="I34" s="349" t="s">
        <v>819</v>
      </c>
      <c r="J34" s="349"/>
      <c r="K34" s="349"/>
      <c r="L34" s="349"/>
      <c r="M34" s="350"/>
    </row>
    <row r="35" spans="1:13" ht="16.8" x14ac:dyDescent="0.4">
      <c r="A35" s="223">
        <v>1</v>
      </c>
      <c r="B35" s="468" t="s">
        <v>853</v>
      </c>
      <c r="C35" s="468"/>
      <c r="D35" s="468"/>
      <c r="E35" s="495"/>
      <c r="F35" s="495"/>
      <c r="G35" s="495"/>
      <c r="H35" s="495"/>
      <c r="I35" s="495"/>
      <c r="J35" s="495"/>
      <c r="K35" s="495"/>
      <c r="L35" s="495"/>
      <c r="M35" s="496"/>
    </row>
    <row r="36" spans="1:13" ht="16.8" x14ac:dyDescent="0.4">
      <c r="A36" s="224">
        <v>2</v>
      </c>
      <c r="B36" s="504" t="s">
        <v>820</v>
      </c>
      <c r="C36" s="504"/>
      <c r="D36" s="504"/>
      <c r="E36" s="495"/>
      <c r="F36" s="495"/>
      <c r="G36" s="495"/>
      <c r="H36" s="495"/>
      <c r="I36" s="495"/>
      <c r="J36" s="495"/>
      <c r="K36" s="495"/>
      <c r="L36" s="495"/>
      <c r="M36" s="496"/>
    </row>
    <row r="37" spans="1:13" ht="16.8" x14ac:dyDescent="0.4">
      <c r="A37" s="224">
        <v>3</v>
      </c>
      <c r="B37" s="504" t="s">
        <v>854</v>
      </c>
      <c r="C37" s="504"/>
      <c r="D37" s="504"/>
      <c r="E37" s="495"/>
      <c r="F37" s="495"/>
      <c r="G37" s="495"/>
      <c r="H37" s="495"/>
      <c r="I37" s="495"/>
      <c r="J37" s="495"/>
      <c r="K37" s="495"/>
      <c r="L37" s="495"/>
      <c r="M37" s="496"/>
    </row>
    <row r="38" spans="1:13" ht="16.8" x14ac:dyDescent="0.4">
      <c r="A38" s="224">
        <v>4</v>
      </c>
      <c r="B38" s="504" t="s">
        <v>855</v>
      </c>
      <c r="C38" s="504"/>
      <c r="D38" s="504"/>
      <c r="E38" s="495"/>
      <c r="F38" s="495"/>
      <c r="G38" s="495"/>
      <c r="H38" s="495"/>
      <c r="I38" s="495"/>
      <c r="J38" s="495"/>
      <c r="K38" s="495"/>
      <c r="L38" s="495"/>
      <c r="M38" s="496"/>
    </row>
    <row r="39" spans="1:13" ht="17.399999999999999" thickBot="1" x14ac:dyDescent="0.45">
      <c r="A39" s="225">
        <v>5</v>
      </c>
      <c r="B39" s="499" t="s">
        <v>821</v>
      </c>
      <c r="C39" s="499"/>
      <c r="D39" s="499"/>
      <c r="E39" s="500"/>
      <c r="F39" s="500"/>
      <c r="G39" s="500"/>
      <c r="H39" s="500"/>
      <c r="I39" s="500"/>
      <c r="J39" s="500"/>
      <c r="K39" s="500"/>
      <c r="L39" s="500"/>
      <c r="M39" s="501"/>
    </row>
    <row r="40" spans="1:13" ht="16.8" x14ac:dyDescent="0.4">
      <c r="A40" s="212"/>
      <c r="B40" s="125"/>
      <c r="C40" s="125"/>
      <c r="D40" s="125"/>
      <c r="E40" s="106"/>
      <c r="F40" s="106"/>
      <c r="G40" s="106"/>
      <c r="H40" s="106"/>
      <c r="I40" s="106"/>
      <c r="J40" s="106"/>
      <c r="K40" s="106"/>
      <c r="L40" s="106"/>
      <c r="M40" s="106"/>
    </row>
    <row r="41" spans="1:13" ht="16.8" thickBot="1" x14ac:dyDescent="0.45">
      <c r="A41" s="214">
        <v>2</v>
      </c>
      <c r="B41" s="208" t="s">
        <v>1028</v>
      </c>
      <c r="C41" s="208"/>
      <c r="D41" s="208"/>
      <c r="E41" s="208"/>
      <c r="F41" s="208"/>
      <c r="G41" s="208"/>
      <c r="H41" s="208"/>
      <c r="I41" s="208"/>
      <c r="J41" s="208"/>
      <c r="K41" s="208"/>
      <c r="L41" s="208"/>
      <c r="M41" s="208"/>
    </row>
    <row r="42" spans="1:13" ht="16.8" x14ac:dyDescent="0.4">
      <c r="A42" s="502" t="s">
        <v>822</v>
      </c>
      <c r="B42" s="503"/>
      <c r="C42" s="331"/>
      <c r="D42" s="331"/>
      <c r="E42" s="331"/>
      <c r="F42" s="331"/>
      <c r="G42" s="331"/>
      <c r="H42" s="331"/>
      <c r="I42" s="331"/>
      <c r="J42" s="331"/>
      <c r="K42" s="331"/>
      <c r="L42" s="331"/>
      <c r="M42" s="332"/>
    </row>
    <row r="43" spans="1:13" ht="16.8" x14ac:dyDescent="0.4">
      <c r="A43" s="226" t="s">
        <v>819</v>
      </c>
      <c r="B43" s="213"/>
      <c r="C43" s="267"/>
      <c r="D43" s="267"/>
      <c r="E43" s="267"/>
      <c r="F43" s="267"/>
      <c r="G43" s="267"/>
      <c r="H43" s="267"/>
      <c r="I43" s="267"/>
      <c r="J43" s="267"/>
      <c r="K43" s="267"/>
      <c r="L43" s="267"/>
      <c r="M43" s="268"/>
    </row>
    <row r="44" spans="1:13" ht="17.399999999999999" thickBot="1" x14ac:dyDescent="0.45">
      <c r="A44" s="227" t="s">
        <v>823</v>
      </c>
      <c r="B44" s="228"/>
      <c r="C44" s="269"/>
      <c r="D44" s="269"/>
      <c r="E44" s="269"/>
      <c r="F44" s="269"/>
      <c r="G44" s="269"/>
      <c r="H44" s="269"/>
      <c r="I44" s="269"/>
      <c r="J44" s="269"/>
      <c r="K44" s="269"/>
      <c r="L44" s="269"/>
      <c r="M44" s="270"/>
    </row>
    <row r="45" spans="1:13" ht="16.8" x14ac:dyDescent="0.4">
      <c r="A45" s="210"/>
      <c r="B45" s="210"/>
      <c r="C45" s="125"/>
      <c r="D45" s="125"/>
      <c r="E45" s="125"/>
      <c r="F45" s="125"/>
      <c r="G45" s="125"/>
      <c r="H45" s="125"/>
      <c r="I45" s="125"/>
      <c r="J45" s="125"/>
      <c r="K45" s="125"/>
      <c r="L45" s="125"/>
      <c r="M45" s="125"/>
    </row>
    <row r="46" spans="1:13" ht="16.8" x14ac:dyDescent="0.4">
      <c r="A46" s="161">
        <v>3</v>
      </c>
      <c r="B46" s="103" t="s">
        <v>824</v>
      </c>
      <c r="C46" s="210"/>
      <c r="D46" s="210"/>
      <c r="E46" s="210"/>
      <c r="F46" s="210"/>
      <c r="G46" s="210"/>
      <c r="H46" s="210"/>
      <c r="I46" s="210"/>
      <c r="J46" s="210"/>
      <c r="K46" s="210"/>
      <c r="L46" s="210"/>
      <c r="M46" s="210"/>
    </row>
    <row r="47" spans="1:13" ht="16.8" x14ac:dyDescent="0.4">
      <c r="A47" s="333" t="s">
        <v>825</v>
      </c>
      <c r="B47" s="333"/>
      <c r="C47" s="333"/>
      <c r="D47" s="333"/>
      <c r="E47" s="333"/>
      <c r="F47" s="333"/>
      <c r="G47" s="333"/>
      <c r="H47" s="333"/>
      <c r="I47" s="333"/>
      <c r="J47" s="333"/>
      <c r="K47" s="333"/>
      <c r="L47" s="333"/>
      <c r="M47" s="333"/>
    </row>
    <row r="48" spans="1:13" ht="16.2" x14ac:dyDescent="0.4">
      <c r="A48" s="334" t="s">
        <v>815</v>
      </c>
      <c r="B48" s="334"/>
      <c r="C48" s="334"/>
      <c r="D48" s="334"/>
      <c r="E48" s="334"/>
      <c r="F48" s="334"/>
      <c r="G48" s="334"/>
      <c r="H48" s="334"/>
      <c r="I48" s="334"/>
      <c r="J48" s="334"/>
      <c r="K48" s="334"/>
      <c r="L48" s="334"/>
      <c r="M48" s="334"/>
    </row>
    <row r="49" spans="1:13" ht="16.2" x14ac:dyDescent="0.4">
      <c r="A49" s="335" t="s">
        <v>857</v>
      </c>
      <c r="B49" s="335"/>
      <c r="C49" s="335"/>
      <c r="D49" s="335"/>
      <c r="E49" s="335"/>
      <c r="F49" s="335"/>
      <c r="G49" s="335"/>
      <c r="H49" s="335"/>
      <c r="I49" s="335"/>
      <c r="J49" s="335"/>
      <c r="K49" s="335"/>
      <c r="L49" s="335"/>
      <c r="M49" s="335"/>
    </row>
    <row r="50" spans="1:13" ht="16.2" x14ac:dyDescent="0.4">
      <c r="A50" s="335" t="s">
        <v>856</v>
      </c>
      <c r="B50" s="335"/>
      <c r="C50" s="335"/>
      <c r="D50" s="335"/>
      <c r="E50" s="335"/>
      <c r="F50" s="335"/>
      <c r="G50" s="335"/>
      <c r="H50" s="335"/>
      <c r="I50" s="335"/>
      <c r="J50" s="335"/>
      <c r="K50" s="335"/>
      <c r="L50" s="335"/>
      <c r="M50" s="335"/>
    </row>
    <row r="51" spans="1:13" ht="16.8" x14ac:dyDescent="0.4">
      <c r="A51" s="162"/>
      <c r="B51" s="19"/>
      <c r="C51" s="19"/>
      <c r="D51" s="19"/>
      <c r="E51" s="19"/>
      <c r="F51" s="19"/>
      <c r="G51" s="19"/>
      <c r="H51" s="19"/>
      <c r="I51" s="19"/>
      <c r="J51" s="19"/>
      <c r="K51" s="19"/>
      <c r="L51" s="19"/>
      <c r="M51" s="19"/>
    </row>
    <row r="52" spans="1:13" ht="16.95" customHeight="1" x14ac:dyDescent="0.55000000000000004">
      <c r="A52" s="18">
        <v>4</v>
      </c>
      <c r="B52" s="136" t="s">
        <v>896</v>
      </c>
      <c r="C52" s="131"/>
      <c r="D52" s="131"/>
      <c r="E52" s="131"/>
      <c r="F52" s="131"/>
      <c r="G52" s="131"/>
      <c r="H52" s="131"/>
      <c r="I52" s="132"/>
      <c r="J52" s="132"/>
      <c r="K52" s="109"/>
      <c r="L52" s="109"/>
      <c r="M52" s="109"/>
    </row>
    <row r="53" spans="1:13" ht="16.8" x14ac:dyDescent="0.55000000000000004">
      <c r="A53" s="497" t="s">
        <v>893</v>
      </c>
      <c r="B53" s="497"/>
      <c r="C53" s="497"/>
      <c r="D53" s="497"/>
      <c r="E53" s="497"/>
      <c r="F53" s="497"/>
      <c r="G53" s="497"/>
      <c r="H53" s="497"/>
      <c r="I53" s="497"/>
      <c r="J53" s="497"/>
      <c r="K53" s="109"/>
      <c r="L53" s="109"/>
      <c r="M53" s="109"/>
    </row>
    <row r="54" spans="1:13" ht="16.8" x14ac:dyDescent="0.55000000000000004">
      <c r="A54" s="497" t="s">
        <v>894</v>
      </c>
      <c r="B54" s="497"/>
      <c r="C54" s="497"/>
      <c r="D54" s="497"/>
      <c r="E54" s="497"/>
      <c r="F54" s="497"/>
      <c r="G54" s="497"/>
      <c r="H54" s="497"/>
      <c r="I54" s="497"/>
      <c r="J54" s="497"/>
      <c r="K54" s="109"/>
      <c r="L54" s="109"/>
      <c r="M54" s="109"/>
    </row>
    <row r="55" spans="1:13" ht="16.8" x14ac:dyDescent="0.55000000000000004">
      <c r="A55" s="497" t="s">
        <v>612</v>
      </c>
      <c r="B55" s="497"/>
      <c r="C55" s="497"/>
      <c r="D55" s="497"/>
      <c r="E55" s="497"/>
      <c r="F55" s="497"/>
      <c r="G55" s="497"/>
      <c r="H55" s="497"/>
      <c r="I55" s="497"/>
      <c r="J55" s="497"/>
      <c r="K55" s="109"/>
      <c r="L55" s="109"/>
      <c r="M55" s="109"/>
    </row>
    <row r="56" spans="1:13" ht="16.8" x14ac:dyDescent="0.55000000000000004">
      <c r="A56" s="497" t="s">
        <v>909</v>
      </c>
      <c r="B56" s="497"/>
      <c r="C56" s="497"/>
      <c r="D56" s="497"/>
      <c r="E56" s="497"/>
      <c r="F56" s="497"/>
      <c r="G56" s="497"/>
      <c r="H56" s="497"/>
      <c r="I56" s="497"/>
      <c r="J56" s="497"/>
      <c r="K56" s="109"/>
      <c r="L56" s="109"/>
      <c r="M56" s="109"/>
    </row>
    <row r="57" spans="1:13" ht="16.2" x14ac:dyDescent="0.4">
      <c r="A57" s="497" t="s">
        <v>910</v>
      </c>
      <c r="B57" s="497"/>
      <c r="C57" s="497"/>
      <c r="D57" s="497"/>
      <c r="E57" s="497"/>
      <c r="F57" s="497"/>
      <c r="G57" s="497"/>
      <c r="H57" s="497"/>
      <c r="I57" s="497"/>
      <c r="J57" s="497"/>
      <c r="K57" s="497"/>
      <c r="L57" s="497"/>
      <c r="M57" s="497"/>
    </row>
    <row r="58" spans="1:13" ht="16.2" customHeight="1" x14ac:dyDescent="0.4">
      <c r="A58" s="497" t="s">
        <v>911</v>
      </c>
      <c r="B58" s="497"/>
      <c r="C58" s="497"/>
      <c r="D58" s="497"/>
      <c r="E58" s="497"/>
      <c r="F58" s="497"/>
      <c r="G58" s="497"/>
      <c r="H58" s="497"/>
      <c r="I58" s="497"/>
      <c r="J58" s="497"/>
      <c r="K58" s="497"/>
      <c r="L58" s="497"/>
      <c r="M58" s="497"/>
    </row>
    <row r="59" spans="1:13" ht="16.2" customHeight="1" x14ac:dyDescent="0.4">
      <c r="A59" s="497" t="s">
        <v>912</v>
      </c>
      <c r="B59" s="497"/>
      <c r="C59" s="497"/>
      <c r="D59" s="497"/>
      <c r="E59" s="497"/>
      <c r="F59" s="497"/>
      <c r="G59" s="497"/>
      <c r="H59" s="497"/>
      <c r="I59" s="497"/>
      <c r="J59" s="497"/>
      <c r="K59" s="497"/>
      <c r="L59" s="497"/>
      <c r="M59" s="497"/>
    </row>
    <row r="60" spans="1:13" ht="6" customHeight="1" x14ac:dyDescent="0.4">
      <c r="A60" s="498"/>
      <c r="B60" s="498"/>
      <c r="C60" s="498"/>
      <c r="D60" s="498"/>
      <c r="E60" s="498"/>
      <c r="F60" s="498"/>
      <c r="G60" s="498"/>
      <c r="H60" s="498"/>
      <c r="I60" s="498"/>
      <c r="J60" s="498"/>
      <c r="K60" s="498"/>
      <c r="L60" s="498"/>
      <c r="M60" s="141"/>
    </row>
    <row r="61" spans="1:13" ht="16.8" thickBot="1" x14ac:dyDescent="0.45">
      <c r="A61" s="18">
        <v>5</v>
      </c>
      <c r="B61" s="103" t="s">
        <v>1029</v>
      </c>
      <c r="C61" s="103"/>
      <c r="D61" s="103"/>
      <c r="E61" s="136"/>
      <c r="F61" s="136"/>
      <c r="G61" s="136"/>
      <c r="H61" s="136"/>
      <c r="I61" s="136"/>
      <c r="J61" s="136"/>
      <c r="K61" s="136"/>
      <c r="L61" s="136"/>
      <c r="M61" s="136"/>
    </row>
    <row r="62" spans="1:13" ht="16.2" x14ac:dyDescent="0.4">
      <c r="A62" s="480" t="s">
        <v>903</v>
      </c>
      <c r="B62" s="348"/>
      <c r="C62" s="348"/>
      <c r="D62" s="348"/>
      <c r="E62" s="348"/>
      <c r="F62" s="348"/>
      <c r="G62" s="348"/>
      <c r="H62" s="348"/>
      <c r="I62" s="348"/>
      <c r="J62" s="348"/>
      <c r="K62" s="348"/>
      <c r="L62" s="348"/>
      <c r="M62" s="481"/>
    </row>
    <row r="63" spans="1:13" ht="79.8" customHeight="1" x14ac:dyDescent="0.4">
      <c r="A63" s="159" t="s">
        <v>6</v>
      </c>
      <c r="B63" s="482" t="s">
        <v>68</v>
      </c>
      <c r="C63" s="482"/>
      <c r="D63" s="482"/>
      <c r="E63" s="482" t="s">
        <v>884</v>
      </c>
      <c r="F63" s="482"/>
      <c r="G63" s="482"/>
      <c r="H63" s="160" t="s">
        <v>886</v>
      </c>
      <c r="I63" s="482" t="s">
        <v>901</v>
      </c>
      <c r="J63" s="482"/>
      <c r="K63" s="482" t="s">
        <v>902</v>
      </c>
      <c r="L63" s="482"/>
      <c r="M63" s="192" t="s">
        <v>1030</v>
      </c>
    </row>
    <row r="64" spans="1:13" ht="16.8" x14ac:dyDescent="0.4">
      <c r="A64" s="193">
        <f t="shared" ref="A64:A75" si="1">F9</f>
        <v>1</v>
      </c>
      <c r="B64" s="468" t="str">
        <f t="shared" ref="B64:B74" si="2">H9</f>
        <v>دیدگاه، مأموریت و پلان گذاری استراتیژیک</v>
      </c>
      <c r="C64" s="468"/>
      <c r="D64" s="468"/>
      <c r="E64" s="469">
        <f t="shared" ref="E64:E75" si="3">I9</f>
        <v>0.08</v>
      </c>
      <c r="F64" s="470"/>
      <c r="G64" s="470"/>
      <c r="H64" s="194">
        <f t="shared" ref="H64:H75" si="4">J9</f>
        <v>96</v>
      </c>
      <c r="I64" s="471">
        <v>0.5</v>
      </c>
      <c r="J64" s="471"/>
      <c r="K64" s="472">
        <f>I64*E64/1</f>
        <v>0.04</v>
      </c>
      <c r="L64" s="472"/>
      <c r="M64" s="195">
        <f t="shared" ref="M64:M74" si="5">K64*H64/E64</f>
        <v>48</v>
      </c>
    </row>
    <row r="65" spans="1:13" ht="16.8" x14ac:dyDescent="0.4">
      <c r="A65" s="193">
        <f t="shared" si="1"/>
        <v>2</v>
      </c>
      <c r="B65" s="468" t="str">
        <f t="shared" si="2"/>
        <v>سهم‌ پوهنتون در انکشاف جامعه و تطبیق پالیسی‌های نظام</v>
      </c>
      <c r="C65" s="468"/>
      <c r="D65" s="468"/>
      <c r="E65" s="469">
        <f t="shared" si="3"/>
        <v>0.08</v>
      </c>
      <c r="F65" s="470"/>
      <c r="G65" s="470"/>
      <c r="H65" s="194">
        <f t="shared" si="4"/>
        <v>46</v>
      </c>
      <c r="I65" s="471">
        <v>0.5</v>
      </c>
      <c r="J65" s="471"/>
      <c r="K65" s="472">
        <f t="shared" ref="K65:K75" si="6">I65*E65/1</f>
        <v>0.04</v>
      </c>
      <c r="L65" s="472"/>
      <c r="M65" s="196">
        <f t="shared" si="5"/>
        <v>23</v>
      </c>
    </row>
    <row r="66" spans="1:13" ht="16.8" x14ac:dyDescent="0.4">
      <c r="A66" s="193">
        <f t="shared" si="1"/>
        <v>3</v>
      </c>
      <c r="B66" s="468" t="str">
        <f t="shared" si="2"/>
        <v>رهبری و اداره</v>
      </c>
      <c r="C66" s="468"/>
      <c r="D66" s="468"/>
      <c r="E66" s="469">
        <f t="shared" si="3"/>
        <v>7.0000000000000007E-2</v>
      </c>
      <c r="F66" s="470"/>
      <c r="G66" s="470"/>
      <c r="H66" s="194">
        <f t="shared" si="4"/>
        <v>48</v>
      </c>
      <c r="I66" s="471">
        <v>0.5</v>
      </c>
      <c r="J66" s="471"/>
      <c r="K66" s="472">
        <f t="shared" si="6"/>
        <v>3.5000000000000003E-2</v>
      </c>
      <c r="L66" s="472"/>
      <c r="M66" s="196">
        <f t="shared" si="5"/>
        <v>24</v>
      </c>
    </row>
    <row r="67" spans="1:13" ht="16.8" x14ac:dyDescent="0.4">
      <c r="A67" s="193">
        <f t="shared" si="1"/>
        <v>4</v>
      </c>
      <c r="B67" s="468" t="str">
        <f t="shared" si="2"/>
        <v>منابع مالی و مدیریت آن</v>
      </c>
      <c r="C67" s="468"/>
      <c r="D67" s="468"/>
      <c r="E67" s="469">
        <f t="shared" si="3"/>
        <v>0.08</v>
      </c>
      <c r="F67" s="470"/>
      <c r="G67" s="470"/>
      <c r="H67" s="194">
        <f t="shared" si="4"/>
        <v>47</v>
      </c>
      <c r="I67" s="471">
        <v>0.4</v>
      </c>
      <c r="J67" s="471"/>
      <c r="K67" s="472">
        <f t="shared" si="6"/>
        <v>3.2000000000000001E-2</v>
      </c>
      <c r="L67" s="472"/>
      <c r="M67" s="196">
        <f t="shared" si="5"/>
        <v>18.8</v>
      </c>
    </row>
    <row r="68" spans="1:13" ht="16.8" x14ac:dyDescent="0.4">
      <c r="A68" s="193">
        <f t="shared" si="1"/>
        <v>5</v>
      </c>
      <c r="B68" s="468" t="str">
        <f t="shared" si="2"/>
        <v>برنامه‌های علمی</v>
      </c>
      <c r="C68" s="468"/>
      <c r="D68" s="468"/>
      <c r="E68" s="469">
        <f t="shared" si="3"/>
        <v>0.14000000000000001</v>
      </c>
      <c r="F68" s="470"/>
      <c r="G68" s="470"/>
      <c r="H68" s="194">
        <f t="shared" si="4"/>
        <v>105</v>
      </c>
      <c r="I68" s="471">
        <v>0.4</v>
      </c>
      <c r="J68" s="471"/>
      <c r="K68" s="472">
        <f t="shared" si="6"/>
        <v>5.6000000000000008E-2</v>
      </c>
      <c r="L68" s="472"/>
      <c r="M68" s="196">
        <f t="shared" si="5"/>
        <v>42</v>
      </c>
    </row>
    <row r="69" spans="1:13" ht="16.8" x14ac:dyDescent="0.4">
      <c r="A69" s="193">
        <f t="shared" si="1"/>
        <v>6</v>
      </c>
      <c r="B69" s="468" t="str">
        <f t="shared" si="2"/>
        <v>تحقیق</v>
      </c>
      <c r="C69" s="468"/>
      <c r="D69" s="468"/>
      <c r="E69" s="469">
        <f t="shared" si="3"/>
        <v>0.1</v>
      </c>
      <c r="F69" s="470"/>
      <c r="G69" s="470"/>
      <c r="H69" s="194">
        <f t="shared" si="4"/>
        <v>96</v>
      </c>
      <c r="I69" s="471">
        <v>0.3</v>
      </c>
      <c r="J69" s="471"/>
      <c r="K69" s="472">
        <f t="shared" si="6"/>
        <v>0.03</v>
      </c>
      <c r="L69" s="472"/>
      <c r="M69" s="196">
        <f t="shared" si="5"/>
        <v>28.799999999999997</v>
      </c>
    </row>
    <row r="70" spans="1:13" ht="16.8" x14ac:dyDescent="0.4">
      <c r="A70" s="193">
        <f t="shared" si="1"/>
        <v>7</v>
      </c>
      <c r="B70" s="468" t="str">
        <f t="shared" si="2"/>
        <v>استادان و کارمندان</v>
      </c>
      <c r="C70" s="468"/>
      <c r="D70" s="468"/>
      <c r="E70" s="469">
        <f t="shared" si="3"/>
        <v>0.09</v>
      </c>
      <c r="F70" s="470"/>
      <c r="G70" s="470"/>
      <c r="H70" s="194">
        <f t="shared" si="4"/>
        <v>90</v>
      </c>
      <c r="I70" s="471">
        <v>0.5</v>
      </c>
      <c r="J70" s="471"/>
      <c r="K70" s="472">
        <f t="shared" si="6"/>
        <v>4.4999999999999998E-2</v>
      </c>
      <c r="L70" s="472"/>
      <c r="M70" s="196">
        <f t="shared" si="5"/>
        <v>45</v>
      </c>
    </row>
    <row r="71" spans="1:13" ht="16.8" x14ac:dyDescent="0.4">
      <c r="A71" s="193">
        <f t="shared" si="1"/>
        <v>8</v>
      </c>
      <c r="B71" s="468" t="str">
        <f t="shared" si="2"/>
        <v>تجارب محصل</v>
      </c>
      <c r="C71" s="468"/>
      <c r="D71" s="468"/>
      <c r="E71" s="469">
        <f t="shared" si="3"/>
        <v>0.08</v>
      </c>
      <c r="F71" s="470"/>
      <c r="G71" s="470"/>
      <c r="H71" s="194">
        <f t="shared" si="4"/>
        <v>91</v>
      </c>
      <c r="I71" s="471">
        <v>0.4</v>
      </c>
      <c r="J71" s="471"/>
      <c r="K71" s="472">
        <f t="shared" si="6"/>
        <v>3.2000000000000001E-2</v>
      </c>
      <c r="L71" s="472"/>
      <c r="M71" s="196">
        <f t="shared" si="5"/>
        <v>36.4</v>
      </c>
    </row>
    <row r="72" spans="1:13" ht="16.8" x14ac:dyDescent="0.4">
      <c r="A72" s="193">
        <f t="shared" si="1"/>
        <v>9</v>
      </c>
      <c r="B72" s="468" t="str">
        <f t="shared" si="2"/>
        <v>بهبود و ارتقای کیفیت</v>
      </c>
      <c r="C72" s="468"/>
      <c r="D72" s="468"/>
      <c r="E72" s="469">
        <f t="shared" si="3"/>
        <v>0.04</v>
      </c>
      <c r="F72" s="470"/>
      <c r="G72" s="470"/>
      <c r="H72" s="194">
        <f t="shared" si="4"/>
        <v>42</v>
      </c>
      <c r="I72" s="471">
        <v>0.5</v>
      </c>
      <c r="J72" s="471"/>
      <c r="K72" s="472">
        <f t="shared" si="6"/>
        <v>0.02</v>
      </c>
      <c r="L72" s="472"/>
      <c r="M72" s="196">
        <f t="shared" si="5"/>
        <v>21</v>
      </c>
    </row>
    <row r="73" spans="1:13" ht="16.8" x14ac:dyDescent="0.4">
      <c r="A73" s="193">
        <f t="shared" si="1"/>
        <v>10</v>
      </c>
      <c r="B73" s="468" t="str">
        <f t="shared" si="2"/>
        <v>کتابخانه و منابع معلوماتی</v>
      </c>
      <c r="C73" s="468"/>
      <c r="D73" s="468"/>
      <c r="E73" s="469">
        <f t="shared" si="3"/>
        <v>0.09</v>
      </c>
      <c r="F73" s="470"/>
      <c r="G73" s="470"/>
      <c r="H73" s="194">
        <f t="shared" si="4"/>
        <v>57</v>
      </c>
      <c r="I73" s="471">
        <v>0.4</v>
      </c>
      <c r="J73" s="471"/>
      <c r="K73" s="472">
        <f t="shared" si="6"/>
        <v>3.5999999999999997E-2</v>
      </c>
      <c r="L73" s="472"/>
      <c r="M73" s="196">
        <f t="shared" si="5"/>
        <v>22.8</v>
      </c>
    </row>
    <row r="74" spans="1:13" ht="16.8" x14ac:dyDescent="0.4">
      <c r="A74" s="193">
        <f t="shared" si="1"/>
        <v>11</v>
      </c>
      <c r="B74" s="468" t="str">
        <f t="shared" si="2"/>
        <v>زیربنا، تسهیلات تدریسی و تکنالوژی معلوماتی</v>
      </c>
      <c r="C74" s="468"/>
      <c r="D74" s="468"/>
      <c r="E74" s="469">
        <f t="shared" si="3"/>
        <v>0.15</v>
      </c>
      <c r="F74" s="470"/>
      <c r="G74" s="470"/>
      <c r="H74" s="194">
        <f t="shared" si="4"/>
        <v>156</v>
      </c>
      <c r="I74" s="471">
        <v>0.35</v>
      </c>
      <c r="J74" s="471"/>
      <c r="K74" s="472">
        <f t="shared" si="6"/>
        <v>5.2499999999999998E-2</v>
      </c>
      <c r="L74" s="472"/>
      <c r="M74" s="195">
        <f t="shared" si="5"/>
        <v>54.6</v>
      </c>
    </row>
    <row r="75" spans="1:13" ht="17.399999999999999" thickBot="1" x14ac:dyDescent="0.45">
      <c r="A75" s="473" t="str">
        <f t="shared" si="1"/>
        <v>ضمیمه شماره (1) معیارهای فرعی پوهنځی طب</v>
      </c>
      <c r="B75" s="474"/>
      <c r="C75" s="474"/>
      <c r="D75" s="474"/>
      <c r="E75" s="475">
        <f t="shared" si="3"/>
        <v>0.15</v>
      </c>
      <c r="F75" s="476"/>
      <c r="G75" s="476"/>
      <c r="H75" s="197">
        <f t="shared" si="4"/>
        <v>242</v>
      </c>
      <c r="I75" s="477">
        <v>0.4</v>
      </c>
      <c r="J75" s="477"/>
      <c r="K75" s="478">
        <f t="shared" si="6"/>
        <v>0.06</v>
      </c>
      <c r="L75" s="478"/>
      <c r="M75" s="198">
        <f>K75*H75/E75</f>
        <v>96.8</v>
      </c>
    </row>
    <row r="76" spans="1:13" ht="16.8" thickBot="1" x14ac:dyDescent="0.45">
      <c r="A76" s="18"/>
      <c r="B76" s="141"/>
      <c r="C76" s="141"/>
      <c r="D76" s="141"/>
      <c r="E76" s="141"/>
      <c r="F76" s="141"/>
      <c r="G76" s="141"/>
      <c r="H76" s="141"/>
      <c r="I76" s="141"/>
      <c r="J76" s="141"/>
      <c r="K76" s="141"/>
      <c r="L76" s="141"/>
      <c r="M76" s="141"/>
    </row>
    <row r="77" spans="1:13" ht="16.2" x14ac:dyDescent="0.4">
      <c r="A77" s="480" t="s">
        <v>905</v>
      </c>
      <c r="B77" s="348"/>
      <c r="C77" s="348"/>
      <c r="D77" s="348"/>
      <c r="E77" s="348"/>
      <c r="F77" s="348"/>
      <c r="G77" s="348"/>
      <c r="H77" s="348"/>
      <c r="I77" s="348"/>
      <c r="J77" s="348"/>
      <c r="K77" s="348"/>
      <c r="L77" s="348"/>
      <c r="M77" s="481"/>
    </row>
    <row r="78" spans="1:13" ht="81" customHeight="1" x14ac:dyDescent="0.4">
      <c r="A78" s="159" t="s">
        <v>6</v>
      </c>
      <c r="B78" s="482" t="s">
        <v>68</v>
      </c>
      <c r="C78" s="482"/>
      <c r="D78" s="482"/>
      <c r="E78" s="482" t="s">
        <v>884</v>
      </c>
      <c r="F78" s="482"/>
      <c r="G78" s="482"/>
      <c r="H78" s="160" t="s">
        <v>886</v>
      </c>
      <c r="I78" s="482" t="s">
        <v>906</v>
      </c>
      <c r="J78" s="482"/>
      <c r="K78" s="482" t="s">
        <v>907</v>
      </c>
      <c r="L78" s="482"/>
      <c r="M78" s="192" t="s">
        <v>1031</v>
      </c>
    </row>
    <row r="79" spans="1:13" ht="16.8" x14ac:dyDescent="0.4">
      <c r="A79" s="193">
        <f t="shared" ref="A79:A90" si="7">F9</f>
        <v>1</v>
      </c>
      <c r="B79" s="468" t="str">
        <f t="shared" ref="B79:B89" si="8">H9</f>
        <v>دیدگاه، مأموریت و پلان گذاری استراتیژیک</v>
      </c>
      <c r="C79" s="468"/>
      <c r="D79" s="468"/>
      <c r="E79" s="469">
        <f t="shared" ref="E79:E90" si="9">I9</f>
        <v>0.08</v>
      </c>
      <c r="F79" s="470"/>
      <c r="G79" s="470"/>
      <c r="H79" s="194">
        <f t="shared" ref="H79:H90" si="10">J9</f>
        <v>96</v>
      </c>
      <c r="I79" s="471">
        <v>0.6</v>
      </c>
      <c r="J79" s="471"/>
      <c r="K79" s="483">
        <f>I79*E79/1</f>
        <v>4.8000000000000001E-2</v>
      </c>
      <c r="L79" s="483"/>
      <c r="M79" s="199">
        <f t="shared" ref="M79:M89" si="11">K79*H79/E79</f>
        <v>57.600000000000009</v>
      </c>
    </row>
    <row r="80" spans="1:13" ht="16.8" customHeight="1" x14ac:dyDescent="0.4">
      <c r="A80" s="193">
        <f t="shared" si="7"/>
        <v>2</v>
      </c>
      <c r="B80" s="468" t="str">
        <f t="shared" si="8"/>
        <v>سهم‌ پوهنتون در انکشاف جامعه و تطبیق پالیسی‌های نظام</v>
      </c>
      <c r="C80" s="468"/>
      <c r="D80" s="468"/>
      <c r="E80" s="469">
        <f t="shared" si="9"/>
        <v>0.08</v>
      </c>
      <c r="F80" s="470"/>
      <c r="G80" s="470"/>
      <c r="H80" s="194">
        <f t="shared" si="10"/>
        <v>46</v>
      </c>
      <c r="I80" s="471">
        <v>0.6</v>
      </c>
      <c r="J80" s="471"/>
      <c r="K80" s="483">
        <f t="shared" ref="K80:K90" si="12">I80*E80/1</f>
        <v>4.8000000000000001E-2</v>
      </c>
      <c r="L80" s="483"/>
      <c r="M80" s="199">
        <f t="shared" si="11"/>
        <v>27.6</v>
      </c>
    </row>
    <row r="81" spans="1:13" ht="16.8" x14ac:dyDescent="0.4">
      <c r="A81" s="193">
        <f t="shared" si="7"/>
        <v>3</v>
      </c>
      <c r="B81" s="468" t="str">
        <f t="shared" si="8"/>
        <v>رهبری و اداره</v>
      </c>
      <c r="C81" s="468"/>
      <c r="D81" s="468"/>
      <c r="E81" s="469">
        <f t="shared" si="9"/>
        <v>7.0000000000000007E-2</v>
      </c>
      <c r="F81" s="470"/>
      <c r="G81" s="470"/>
      <c r="H81" s="194">
        <f t="shared" si="10"/>
        <v>48</v>
      </c>
      <c r="I81" s="471">
        <v>0.6</v>
      </c>
      <c r="J81" s="471"/>
      <c r="K81" s="483">
        <f t="shared" si="12"/>
        <v>4.2000000000000003E-2</v>
      </c>
      <c r="L81" s="483"/>
      <c r="M81" s="199">
        <f t="shared" si="11"/>
        <v>28.799999999999997</v>
      </c>
    </row>
    <row r="82" spans="1:13" ht="16.8" x14ac:dyDescent="0.4">
      <c r="A82" s="193">
        <f t="shared" si="7"/>
        <v>4</v>
      </c>
      <c r="B82" s="468" t="str">
        <f t="shared" si="8"/>
        <v>منابع مالی و مدیریت آن</v>
      </c>
      <c r="C82" s="468"/>
      <c r="D82" s="468"/>
      <c r="E82" s="469">
        <f t="shared" si="9"/>
        <v>0.08</v>
      </c>
      <c r="F82" s="470"/>
      <c r="G82" s="470"/>
      <c r="H82" s="194">
        <f t="shared" si="10"/>
        <v>47</v>
      </c>
      <c r="I82" s="471">
        <v>0.5</v>
      </c>
      <c r="J82" s="471"/>
      <c r="K82" s="484">
        <f t="shared" si="12"/>
        <v>0.04</v>
      </c>
      <c r="L82" s="484"/>
      <c r="M82" s="199">
        <f t="shared" si="11"/>
        <v>23.5</v>
      </c>
    </row>
    <row r="83" spans="1:13" ht="16.8" x14ac:dyDescent="0.4">
      <c r="A83" s="193">
        <f t="shared" si="7"/>
        <v>5</v>
      </c>
      <c r="B83" s="468" t="str">
        <f t="shared" si="8"/>
        <v>برنامه‌های علمی</v>
      </c>
      <c r="C83" s="468"/>
      <c r="D83" s="468"/>
      <c r="E83" s="469">
        <f t="shared" si="9"/>
        <v>0.14000000000000001</v>
      </c>
      <c r="F83" s="470"/>
      <c r="G83" s="470"/>
      <c r="H83" s="194">
        <f t="shared" si="10"/>
        <v>105</v>
      </c>
      <c r="I83" s="471">
        <v>0.5</v>
      </c>
      <c r="J83" s="471"/>
      <c r="K83" s="484">
        <f t="shared" si="12"/>
        <v>7.0000000000000007E-2</v>
      </c>
      <c r="L83" s="484"/>
      <c r="M83" s="199">
        <f t="shared" si="11"/>
        <v>52.5</v>
      </c>
    </row>
    <row r="84" spans="1:13" ht="16.8" x14ac:dyDescent="0.4">
      <c r="A84" s="193">
        <f t="shared" si="7"/>
        <v>6</v>
      </c>
      <c r="B84" s="468" t="str">
        <f t="shared" si="8"/>
        <v>تحقیق</v>
      </c>
      <c r="C84" s="468"/>
      <c r="D84" s="468"/>
      <c r="E84" s="469">
        <f t="shared" si="9"/>
        <v>0.1</v>
      </c>
      <c r="F84" s="470"/>
      <c r="G84" s="470"/>
      <c r="H84" s="194">
        <f t="shared" si="10"/>
        <v>96</v>
      </c>
      <c r="I84" s="471">
        <v>0.5</v>
      </c>
      <c r="J84" s="471"/>
      <c r="K84" s="484">
        <f t="shared" si="12"/>
        <v>0.05</v>
      </c>
      <c r="L84" s="484"/>
      <c r="M84" s="199">
        <f t="shared" si="11"/>
        <v>48.000000000000007</v>
      </c>
    </row>
    <row r="85" spans="1:13" ht="16.8" x14ac:dyDescent="0.4">
      <c r="A85" s="193">
        <f t="shared" si="7"/>
        <v>7</v>
      </c>
      <c r="B85" s="468" t="str">
        <f t="shared" si="8"/>
        <v>استادان و کارمندان</v>
      </c>
      <c r="C85" s="468"/>
      <c r="D85" s="468"/>
      <c r="E85" s="469">
        <f t="shared" si="9"/>
        <v>0.09</v>
      </c>
      <c r="F85" s="470"/>
      <c r="G85" s="470"/>
      <c r="H85" s="194">
        <f t="shared" si="10"/>
        <v>90</v>
      </c>
      <c r="I85" s="471">
        <v>0.6</v>
      </c>
      <c r="J85" s="471"/>
      <c r="K85" s="483">
        <f t="shared" si="12"/>
        <v>5.3999999999999999E-2</v>
      </c>
      <c r="L85" s="483"/>
      <c r="M85" s="199">
        <f t="shared" si="11"/>
        <v>54.000000000000007</v>
      </c>
    </row>
    <row r="86" spans="1:13" ht="16.8" x14ac:dyDescent="0.4">
      <c r="A86" s="193">
        <f t="shared" si="7"/>
        <v>8</v>
      </c>
      <c r="B86" s="468" t="str">
        <f t="shared" si="8"/>
        <v>تجارب محصل</v>
      </c>
      <c r="C86" s="468"/>
      <c r="D86" s="468"/>
      <c r="E86" s="469">
        <f t="shared" si="9"/>
        <v>0.08</v>
      </c>
      <c r="F86" s="470"/>
      <c r="G86" s="470"/>
      <c r="H86" s="194">
        <f t="shared" si="10"/>
        <v>91</v>
      </c>
      <c r="I86" s="471">
        <v>0.5</v>
      </c>
      <c r="J86" s="471"/>
      <c r="K86" s="484">
        <f t="shared" si="12"/>
        <v>0.04</v>
      </c>
      <c r="L86" s="484"/>
      <c r="M86" s="199">
        <f t="shared" si="11"/>
        <v>45.5</v>
      </c>
    </row>
    <row r="87" spans="1:13" ht="16.8" x14ac:dyDescent="0.4">
      <c r="A87" s="193">
        <f t="shared" si="7"/>
        <v>9</v>
      </c>
      <c r="B87" s="468" t="str">
        <f t="shared" si="8"/>
        <v>بهبود و ارتقای کیفیت</v>
      </c>
      <c r="C87" s="468"/>
      <c r="D87" s="468"/>
      <c r="E87" s="469">
        <f t="shared" si="9"/>
        <v>0.04</v>
      </c>
      <c r="F87" s="470"/>
      <c r="G87" s="470"/>
      <c r="H87" s="194">
        <f t="shared" si="10"/>
        <v>42</v>
      </c>
      <c r="I87" s="471">
        <v>0.6</v>
      </c>
      <c r="J87" s="471"/>
      <c r="K87" s="483">
        <f t="shared" si="12"/>
        <v>2.4E-2</v>
      </c>
      <c r="L87" s="483"/>
      <c r="M87" s="199">
        <f t="shared" si="11"/>
        <v>25.2</v>
      </c>
    </row>
    <row r="88" spans="1:13" ht="16.8" x14ac:dyDescent="0.4">
      <c r="A88" s="193">
        <f t="shared" si="7"/>
        <v>10</v>
      </c>
      <c r="B88" s="468" t="str">
        <f t="shared" si="8"/>
        <v>کتابخانه و منابع معلوماتی</v>
      </c>
      <c r="C88" s="468"/>
      <c r="D88" s="468"/>
      <c r="E88" s="469">
        <f t="shared" si="9"/>
        <v>0.09</v>
      </c>
      <c r="F88" s="470"/>
      <c r="G88" s="470"/>
      <c r="H88" s="194">
        <f t="shared" si="10"/>
        <v>57</v>
      </c>
      <c r="I88" s="471">
        <v>0.5</v>
      </c>
      <c r="J88" s="471"/>
      <c r="K88" s="483">
        <f t="shared" si="12"/>
        <v>4.4999999999999998E-2</v>
      </c>
      <c r="L88" s="483"/>
      <c r="M88" s="199">
        <f t="shared" si="11"/>
        <v>28.5</v>
      </c>
    </row>
    <row r="89" spans="1:13" ht="16.8" x14ac:dyDescent="0.4">
      <c r="A89" s="193">
        <f t="shared" si="7"/>
        <v>11</v>
      </c>
      <c r="B89" s="468" t="str">
        <f t="shared" si="8"/>
        <v>زیربنا، تسهیلات تدریسی و تکنالوژی معلوماتی</v>
      </c>
      <c r="C89" s="468"/>
      <c r="D89" s="468"/>
      <c r="E89" s="469">
        <f t="shared" si="9"/>
        <v>0.15</v>
      </c>
      <c r="F89" s="470"/>
      <c r="G89" s="470"/>
      <c r="H89" s="194">
        <f t="shared" si="10"/>
        <v>156</v>
      </c>
      <c r="I89" s="471">
        <v>0.5</v>
      </c>
      <c r="J89" s="471"/>
      <c r="K89" s="483">
        <f t="shared" si="12"/>
        <v>7.4999999999999997E-2</v>
      </c>
      <c r="L89" s="483"/>
      <c r="M89" s="199">
        <f t="shared" si="11"/>
        <v>78</v>
      </c>
    </row>
    <row r="90" spans="1:13" ht="17.399999999999999" thickBot="1" x14ac:dyDescent="0.45">
      <c r="A90" s="473" t="str">
        <f t="shared" si="7"/>
        <v>ضمیمه شماره (1) معیارهای فرعی پوهنځی طب</v>
      </c>
      <c r="B90" s="474"/>
      <c r="C90" s="474"/>
      <c r="D90" s="474"/>
      <c r="E90" s="475">
        <f t="shared" si="9"/>
        <v>0.15</v>
      </c>
      <c r="F90" s="476"/>
      <c r="G90" s="476"/>
      <c r="H90" s="197">
        <f t="shared" si="10"/>
        <v>242</v>
      </c>
      <c r="I90" s="477">
        <v>0.6</v>
      </c>
      <c r="J90" s="477"/>
      <c r="K90" s="479">
        <f t="shared" si="12"/>
        <v>0.09</v>
      </c>
      <c r="L90" s="479"/>
      <c r="M90" s="200">
        <f>K90*H90/E90</f>
        <v>145.19999999999999</v>
      </c>
    </row>
    <row r="91" spans="1:13" ht="16.8" thickBot="1" x14ac:dyDescent="0.45">
      <c r="A91" s="18"/>
      <c r="B91" s="141"/>
      <c r="C91" s="141"/>
      <c r="D91" s="141"/>
      <c r="E91" s="141"/>
      <c r="F91" s="141"/>
      <c r="G91" s="141"/>
      <c r="H91" s="141"/>
      <c r="I91" s="141"/>
      <c r="J91" s="141"/>
      <c r="K91" s="141"/>
      <c r="L91" s="141"/>
      <c r="M91" s="141"/>
    </row>
    <row r="92" spans="1:13" ht="16.2" x14ac:dyDescent="0.4">
      <c r="A92" s="480" t="s">
        <v>904</v>
      </c>
      <c r="B92" s="348"/>
      <c r="C92" s="348"/>
      <c r="D92" s="348"/>
      <c r="E92" s="348"/>
      <c r="F92" s="348"/>
      <c r="G92" s="348"/>
      <c r="H92" s="348"/>
      <c r="I92" s="348"/>
      <c r="J92" s="348"/>
      <c r="K92" s="348"/>
      <c r="L92" s="348"/>
      <c r="M92" s="481"/>
    </row>
    <row r="93" spans="1:13" ht="82.2" customHeight="1" x14ac:dyDescent="0.4">
      <c r="A93" s="159" t="s">
        <v>6</v>
      </c>
      <c r="B93" s="482" t="s">
        <v>68</v>
      </c>
      <c r="C93" s="482"/>
      <c r="D93" s="482"/>
      <c r="E93" s="482" t="s">
        <v>884</v>
      </c>
      <c r="F93" s="482"/>
      <c r="G93" s="482"/>
      <c r="H93" s="160" t="s">
        <v>886</v>
      </c>
      <c r="I93" s="482" t="s">
        <v>885</v>
      </c>
      <c r="J93" s="482"/>
      <c r="K93" s="482" t="s">
        <v>887</v>
      </c>
      <c r="L93" s="482"/>
      <c r="M93" s="192" t="s">
        <v>1032</v>
      </c>
    </row>
    <row r="94" spans="1:13" ht="16.8" x14ac:dyDescent="0.4">
      <c r="A94" s="193">
        <f t="shared" ref="A94:A105" si="13">F9</f>
        <v>1</v>
      </c>
      <c r="B94" s="468" t="str">
        <f t="shared" ref="B94:B104" si="14">H9</f>
        <v>دیدگاه، مأموریت و پلان گذاری استراتیژیک</v>
      </c>
      <c r="C94" s="468"/>
      <c r="D94" s="468"/>
      <c r="E94" s="469">
        <f t="shared" ref="E94:E105" si="15">I9</f>
        <v>0.08</v>
      </c>
      <c r="F94" s="470"/>
      <c r="G94" s="470"/>
      <c r="H94" s="194">
        <f t="shared" ref="H94:H105" si="16">J9</f>
        <v>96</v>
      </c>
      <c r="I94" s="471">
        <v>0.8</v>
      </c>
      <c r="J94" s="471"/>
      <c r="K94" s="472">
        <f>I94*E94/1</f>
        <v>6.4000000000000001E-2</v>
      </c>
      <c r="L94" s="472"/>
      <c r="M94" s="195">
        <f>K94*H94/E94</f>
        <v>76.8</v>
      </c>
    </row>
    <row r="95" spans="1:13" ht="16.8" x14ac:dyDescent="0.4">
      <c r="A95" s="193">
        <f t="shared" si="13"/>
        <v>2</v>
      </c>
      <c r="B95" s="468" t="str">
        <f t="shared" si="14"/>
        <v>سهم‌ پوهنتون در انکشاف جامعه و تطبیق پالیسی‌های نظام</v>
      </c>
      <c r="C95" s="468"/>
      <c r="D95" s="468"/>
      <c r="E95" s="469">
        <f t="shared" si="15"/>
        <v>0.08</v>
      </c>
      <c r="F95" s="470"/>
      <c r="G95" s="470"/>
      <c r="H95" s="194">
        <f t="shared" si="16"/>
        <v>46</v>
      </c>
      <c r="I95" s="471">
        <v>0.8</v>
      </c>
      <c r="J95" s="471"/>
      <c r="K95" s="472">
        <f t="shared" ref="K95:K105" si="17">I95*E95/1</f>
        <v>6.4000000000000001E-2</v>
      </c>
      <c r="L95" s="472"/>
      <c r="M95" s="196">
        <f t="shared" ref="M95:M104" si="18">K95*H95/E95</f>
        <v>36.799999999999997</v>
      </c>
    </row>
    <row r="96" spans="1:13" ht="16.8" x14ac:dyDescent="0.4">
      <c r="A96" s="193">
        <f t="shared" si="13"/>
        <v>3</v>
      </c>
      <c r="B96" s="468" t="str">
        <f t="shared" si="14"/>
        <v>رهبری و اداره</v>
      </c>
      <c r="C96" s="468"/>
      <c r="D96" s="468"/>
      <c r="E96" s="469">
        <f t="shared" si="15"/>
        <v>7.0000000000000007E-2</v>
      </c>
      <c r="F96" s="470"/>
      <c r="G96" s="470"/>
      <c r="H96" s="194">
        <f t="shared" si="16"/>
        <v>48</v>
      </c>
      <c r="I96" s="471">
        <v>0.8</v>
      </c>
      <c r="J96" s="471"/>
      <c r="K96" s="472">
        <f t="shared" si="17"/>
        <v>5.6000000000000008E-2</v>
      </c>
      <c r="L96" s="472"/>
      <c r="M96" s="196">
        <f t="shared" si="18"/>
        <v>38.400000000000006</v>
      </c>
    </row>
    <row r="97" spans="1:13" ht="16.8" x14ac:dyDescent="0.4">
      <c r="A97" s="193">
        <f t="shared" si="13"/>
        <v>4</v>
      </c>
      <c r="B97" s="468" t="str">
        <f t="shared" si="14"/>
        <v>منابع مالی و مدیریت آن</v>
      </c>
      <c r="C97" s="468"/>
      <c r="D97" s="468"/>
      <c r="E97" s="469">
        <f t="shared" si="15"/>
        <v>0.08</v>
      </c>
      <c r="F97" s="470"/>
      <c r="G97" s="470"/>
      <c r="H97" s="194">
        <f t="shared" si="16"/>
        <v>47</v>
      </c>
      <c r="I97" s="471">
        <v>0.7</v>
      </c>
      <c r="J97" s="471"/>
      <c r="K97" s="472">
        <f t="shared" si="17"/>
        <v>5.5999999999999994E-2</v>
      </c>
      <c r="L97" s="472"/>
      <c r="M97" s="196">
        <f t="shared" si="18"/>
        <v>32.9</v>
      </c>
    </row>
    <row r="98" spans="1:13" ht="16.8" x14ac:dyDescent="0.4">
      <c r="A98" s="193">
        <f t="shared" si="13"/>
        <v>5</v>
      </c>
      <c r="B98" s="468" t="str">
        <f t="shared" si="14"/>
        <v>برنامه‌های علمی</v>
      </c>
      <c r="C98" s="468"/>
      <c r="D98" s="468"/>
      <c r="E98" s="469">
        <f t="shared" si="15"/>
        <v>0.14000000000000001</v>
      </c>
      <c r="F98" s="470"/>
      <c r="G98" s="470"/>
      <c r="H98" s="194">
        <f t="shared" si="16"/>
        <v>105</v>
      </c>
      <c r="I98" s="471">
        <v>0.8</v>
      </c>
      <c r="J98" s="471"/>
      <c r="K98" s="472">
        <f t="shared" si="17"/>
        <v>0.11200000000000002</v>
      </c>
      <c r="L98" s="472"/>
      <c r="M98" s="196">
        <f t="shared" si="18"/>
        <v>84</v>
      </c>
    </row>
    <row r="99" spans="1:13" ht="16.8" x14ac:dyDescent="0.4">
      <c r="A99" s="193">
        <f t="shared" si="13"/>
        <v>6</v>
      </c>
      <c r="B99" s="468" t="str">
        <f t="shared" si="14"/>
        <v>تحقیق</v>
      </c>
      <c r="C99" s="468"/>
      <c r="D99" s="468"/>
      <c r="E99" s="469">
        <f t="shared" si="15"/>
        <v>0.1</v>
      </c>
      <c r="F99" s="470"/>
      <c r="G99" s="470"/>
      <c r="H99" s="194">
        <f t="shared" si="16"/>
        <v>96</v>
      </c>
      <c r="I99" s="471">
        <v>0.7</v>
      </c>
      <c r="J99" s="471"/>
      <c r="K99" s="472">
        <f t="shared" si="17"/>
        <v>6.9999999999999993E-2</v>
      </c>
      <c r="L99" s="472"/>
      <c r="M99" s="196">
        <f t="shared" si="18"/>
        <v>67.199999999999989</v>
      </c>
    </row>
    <row r="100" spans="1:13" ht="16.8" x14ac:dyDescent="0.4">
      <c r="A100" s="193">
        <f t="shared" si="13"/>
        <v>7</v>
      </c>
      <c r="B100" s="468" t="str">
        <f t="shared" si="14"/>
        <v>استادان و کارمندان</v>
      </c>
      <c r="C100" s="468"/>
      <c r="D100" s="468"/>
      <c r="E100" s="469">
        <f t="shared" si="15"/>
        <v>0.09</v>
      </c>
      <c r="F100" s="470"/>
      <c r="G100" s="470"/>
      <c r="H100" s="194">
        <f t="shared" si="16"/>
        <v>90</v>
      </c>
      <c r="I100" s="471">
        <v>0.8</v>
      </c>
      <c r="J100" s="471"/>
      <c r="K100" s="472">
        <f t="shared" si="17"/>
        <v>7.1999999999999995E-2</v>
      </c>
      <c r="L100" s="472"/>
      <c r="M100" s="196">
        <f t="shared" si="18"/>
        <v>72</v>
      </c>
    </row>
    <row r="101" spans="1:13" ht="16.8" x14ac:dyDescent="0.4">
      <c r="A101" s="193">
        <f t="shared" si="13"/>
        <v>8</v>
      </c>
      <c r="B101" s="468" t="str">
        <f t="shared" si="14"/>
        <v>تجارب محصل</v>
      </c>
      <c r="C101" s="468"/>
      <c r="D101" s="468"/>
      <c r="E101" s="469">
        <f t="shared" si="15"/>
        <v>0.08</v>
      </c>
      <c r="F101" s="470"/>
      <c r="G101" s="470"/>
      <c r="H101" s="194">
        <f t="shared" si="16"/>
        <v>91</v>
      </c>
      <c r="I101" s="471">
        <v>0.8</v>
      </c>
      <c r="J101" s="471"/>
      <c r="K101" s="472">
        <f t="shared" si="17"/>
        <v>6.4000000000000001E-2</v>
      </c>
      <c r="L101" s="472"/>
      <c r="M101" s="196">
        <f t="shared" si="18"/>
        <v>72.8</v>
      </c>
    </row>
    <row r="102" spans="1:13" ht="16.8" x14ac:dyDescent="0.4">
      <c r="A102" s="193">
        <f t="shared" si="13"/>
        <v>9</v>
      </c>
      <c r="B102" s="468" t="str">
        <f t="shared" si="14"/>
        <v>بهبود و ارتقای کیفیت</v>
      </c>
      <c r="C102" s="468"/>
      <c r="D102" s="468"/>
      <c r="E102" s="469">
        <f t="shared" si="15"/>
        <v>0.04</v>
      </c>
      <c r="F102" s="470"/>
      <c r="G102" s="470"/>
      <c r="H102" s="194">
        <f t="shared" si="16"/>
        <v>42</v>
      </c>
      <c r="I102" s="471">
        <v>0.9</v>
      </c>
      <c r="J102" s="471"/>
      <c r="K102" s="472">
        <f t="shared" si="17"/>
        <v>3.6000000000000004E-2</v>
      </c>
      <c r="L102" s="472"/>
      <c r="M102" s="196">
        <f t="shared" si="18"/>
        <v>37.800000000000004</v>
      </c>
    </row>
    <row r="103" spans="1:13" ht="16.8" x14ac:dyDescent="0.4">
      <c r="A103" s="193">
        <f t="shared" si="13"/>
        <v>10</v>
      </c>
      <c r="B103" s="468" t="str">
        <f t="shared" si="14"/>
        <v>کتابخانه و منابع معلوماتی</v>
      </c>
      <c r="C103" s="468"/>
      <c r="D103" s="468"/>
      <c r="E103" s="469">
        <f t="shared" si="15"/>
        <v>0.09</v>
      </c>
      <c r="F103" s="470"/>
      <c r="G103" s="470"/>
      <c r="H103" s="194">
        <f t="shared" si="16"/>
        <v>57</v>
      </c>
      <c r="I103" s="471">
        <v>0.8</v>
      </c>
      <c r="J103" s="471"/>
      <c r="K103" s="472">
        <f t="shared" si="17"/>
        <v>7.1999999999999995E-2</v>
      </c>
      <c r="L103" s="472"/>
      <c r="M103" s="196">
        <f t="shared" si="18"/>
        <v>45.6</v>
      </c>
    </row>
    <row r="104" spans="1:13" ht="16.8" x14ac:dyDescent="0.4">
      <c r="A104" s="193">
        <f t="shared" si="13"/>
        <v>11</v>
      </c>
      <c r="B104" s="468" t="str">
        <f t="shared" si="14"/>
        <v>زیربنا، تسهیلات تدریسی و تکنالوژی معلوماتی</v>
      </c>
      <c r="C104" s="468"/>
      <c r="D104" s="468"/>
      <c r="E104" s="469">
        <f t="shared" si="15"/>
        <v>0.15</v>
      </c>
      <c r="F104" s="470"/>
      <c r="G104" s="470"/>
      <c r="H104" s="194">
        <f t="shared" si="16"/>
        <v>156</v>
      </c>
      <c r="I104" s="471">
        <v>0.8</v>
      </c>
      <c r="J104" s="471"/>
      <c r="K104" s="472">
        <f t="shared" si="17"/>
        <v>0.12</v>
      </c>
      <c r="L104" s="472"/>
      <c r="M104" s="195">
        <f t="shared" si="18"/>
        <v>124.8</v>
      </c>
    </row>
    <row r="105" spans="1:13" ht="17.399999999999999" thickBot="1" x14ac:dyDescent="0.45">
      <c r="A105" s="473" t="str">
        <f t="shared" si="13"/>
        <v>ضمیمه شماره (1) معیارهای فرعی پوهنځی طب</v>
      </c>
      <c r="B105" s="474"/>
      <c r="C105" s="474"/>
      <c r="D105" s="474"/>
      <c r="E105" s="475">
        <f t="shared" si="15"/>
        <v>0.15</v>
      </c>
      <c r="F105" s="476"/>
      <c r="G105" s="476"/>
      <c r="H105" s="201">
        <f t="shared" si="16"/>
        <v>242</v>
      </c>
      <c r="I105" s="477">
        <v>0.8</v>
      </c>
      <c r="J105" s="477"/>
      <c r="K105" s="478">
        <f t="shared" si="17"/>
        <v>0.12</v>
      </c>
      <c r="L105" s="478"/>
      <c r="M105" s="198">
        <f>K105*H105/E105</f>
        <v>193.6</v>
      </c>
    </row>
    <row r="106" spans="1:13" ht="7.95" customHeight="1" x14ac:dyDescent="0.4">
      <c r="A106" s="16"/>
      <c r="B106" s="140"/>
      <c r="C106" s="140"/>
      <c r="D106" s="140"/>
      <c r="E106" s="140"/>
      <c r="F106" s="140"/>
      <c r="G106" s="140"/>
      <c r="H106" s="140"/>
      <c r="I106" s="102"/>
      <c r="J106" s="102"/>
      <c r="K106" s="128"/>
      <c r="L106" s="128"/>
      <c r="M106" s="8"/>
    </row>
    <row r="107" spans="1:13" ht="16.8" thickBot="1" x14ac:dyDescent="0.45">
      <c r="A107" s="202">
        <v>6</v>
      </c>
      <c r="B107" s="237" t="s">
        <v>689</v>
      </c>
      <c r="C107" s="237"/>
      <c r="D107" s="237"/>
      <c r="E107" s="237"/>
      <c r="F107" s="237"/>
      <c r="G107" s="237"/>
      <c r="H107" s="237"/>
      <c r="I107" s="237"/>
      <c r="J107" s="237"/>
      <c r="K107" s="237"/>
      <c r="L107" s="237"/>
      <c r="M107" s="237"/>
    </row>
    <row r="108" spans="1:13" ht="17.399999999999999" customHeight="1" x14ac:dyDescent="0.4">
      <c r="A108" s="164" t="s">
        <v>6</v>
      </c>
      <c r="B108" s="165" t="s">
        <v>623</v>
      </c>
      <c r="C108" s="464" t="s">
        <v>624</v>
      </c>
      <c r="D108" s="465"/>
      <c r="E108" s="465"/>
      <c r="F108" s="465"/>
      <c r="G108" s="466"/>
      <c r="H108" s="464" t="s">
        <v>625</v>
      </c>
      <c r="I108" s="465"/>
      <c r="J108" s="465"/>
      <c r="K108" s="465"/>
      <c r="L108" s="465"/>
      <c r="M108" s="467"/>
    </row>
    <row r="109" spans="1:13" ht="17.399999999999999" customHeight="1" x14ac:dyDescent="0.4">
      <c r="A109" s="166">
        <v>1</v>
      </c>
      <c r="B109" s="167" t="s">
        <v>626</v>
      </c>
      <c r="C109" s="336" t="s">
        <v>627</v>
      </c>
      <c r="D109" s="337"/>
      <c r="E109" s="337"/>
      <c r="F109" s="337"/>
      <c r="G109" s="338"/>
      <c r="H109" s="339" t="s">
        <v>628</v>
      </c>
      <c r="I109" s="340"/>
      <c r="J109" s="340"/>
      <c r="K109" s="340"/>
      <c r="L109" s="340"/>
      <c r="M109" s="341"/>
    </row>
    <row r="110" spans="1:13" ht="17.399999999999999" customHeight="1" x14ac:dyDescent="0.4">
      <c r="A110" s="166">
        <v>2</v>
      </c>
      <c r="B110" s="167" t="s">
        <v>629</v>
      </c>
      <c r="C110" s="336" t="s">
        <v>630</v>
      </c>
      <c r="D110" s="337"/>
      <c r="E110" s="337"/>
      <c r="F110" s="337"/>
      <c r="G110" s="338"/>
      <c r="H110" s="339" t="s">
        <v>1007</v>
      </c>
      <c r="I110" s="340"/>
      <c r="J110" s="340"/>
      <c r="K110" s="340"/>
      <c r="L110" s="340"/>
      <c r="M110" s="341"/>
    </row>
    <row r="111" spans="1:13" ht="16.8" x14ac:dyDescent="0.4">
      <c r="A111" s="166">
        <v>3</v>
      </c>
      <c r="B111" s="167" t="s">
        <v>632</v>
      </c>
      <c r="C111" s="336" t="s">
        <v>631</v>
      </c>
      <c r="D111" s="337"/>
      <c r="E111" s="337"/>
      <c r="F111" s="337"/>
      <c r="G111" s="338"/>
      <c r="H111" s="339" t="s">
        <v>632</v>
      </c>
      <c r="I111" s="340"/>
      <c r="J111" s="340"/>
      <c r="K111" s="340"/>
      <c r="L111" s="340"/>
      <c r="M111" s="341"/>
    </row>
    <row r="112" spans="1:13" ht="16.8" x14ac:dyDescent="0.4">
      <c r="A112" s="166">
        <v>4</v>
      </c>
      <c r="B112" s="167" t="s">
        <v>633</v>
      </c>
      <c r="C112" s="336" t="s">
        <v>634</v>
      </c>
      <c r="D112" s="337"/>
      <c r="E112" s="337"/>
      <c r="F112" s="337"/>
      <c r="G112" s="338"/>
      <c r="H112" s="339" t="s">
        <v>635</v>
      </c>
      <c r="I112" s="340"/>
      <c r="J112" s="340"/>
      <c r="K112" s="340"/>
      <c r="L112" s="340"/>
      <c r="M112" s="341"/>
    </row>
    <row r="113" spans="1:13" ht="16.8" x14ac:dyDescent="0.4">
      <c r="A113" s="166">
        <v>5</v>
      </c>
      <c r="B113" s="167" t="s">
        <v>636</v>
      </c>
      <c r="C113" s="336" t="s">
        <v>637</v>
      </c>
      <c r="D113" s="337"/>
      <c r="E113" s="337"/>
      <c r="F113" s="337"/>
      <c r="G113" s="338"/>
      <c r="H113" s="339" t="s">
        <v>636</v>
      </c>
      <c r="I113" s="340"/>
      <c r="J113" s="340"/>
      <c r="K113" s="340"/>
      <c r="L113" s="340"/>
      <c r="M113" s="341"/>
    </row>
    <row r="114" spans="1:13" ht="17.399999999999999" customHeight="1" x14ac:dyDescent="0.4">
      <c r="A114" s="166">
        <v>6</v>
      </c>
      <c r="B114" s="167" t="s">
        <v>638</v>
      </c>
      <c r="C114" s="336" t="s">
        <v>639</v>
      </c>
      <c r="D114" s="337"/>
      <c r="E114" s="337"/>
      <c r="F114" s="337"/>
      <c r="G114" s="338"/>
      <c r="H114" s="339" t="s">
        <v>640</v>
      </c>
      <c r="I114" s="340"/>
      <c r="J114" s="340"/>
      <c r="K114" s="340"/>
      <c r="L114" s="340"/>
      <c r="M114" s="341"/>
    </row>
    <row r="115" spans="1:13" ht="16.8" x14ac:dyDescent="0.4">
      <c r="A115" s="166">
        <v>7</v>
      </c>
      <c r="B115" s="167" t="s">
        <v>641</v>
      </c>
      <c r="C115" s="336" t="s">
        <v>642</v>
      </c>
      <c r="D115" s="337"/>
      <c r="E115" s="337"/>
      <c r="F115" s="337"/>
      <c r="G115" s="338"/>
      <c r="H115" s="339" t="s">
        <v>643</v>
      </c>
      <c r="I115" s="340"/>
      <c r="J115" s="340"/>
      <c r="K115" s="340"/>
      <c r="L115" s="340"/>
      <c r="M115" s="341"/>
    </row>
    <row r="116" spans="1:13" ht="16.8" x14ac:dyDescent="0.4">
      <c r="A116" s="166">
        <v>8</v>
      </c>
      <c r="B116" s="167" t="s">
        <v>644</v>
      </c>
      <c r="C116" s="336" t="s">
        <v>645</v>
      </c>
      <c r="D116" s="337"/>
      <c r="E116" s="337"/>
      <c r="F116" s="337"/>
      <c r="G116" s="338"/>
      <c r="H116" s="339" t="s">
        <v>645</v>
      </c>
      <c r="I116" s="340"/>
      <c r="J116" s="340"/>
      <c r="K116" s="340"/>
      <c r="L116" s="340"/>
      <c r="M116" s="341"/>
    </row>
    <row r="117" spans="1:13" ht="17.399999999999999" customHeight="1" x14ac:dyDescent="0.4">
      <c r="A117" s="166">
        <v>9</v>
      </c>
      <c r="B117" s="167" t="s">
        <v>646</v>
      </c>
      <c r="C117" s="336" t="s">
        <v>647</v>
      </c>
      <c r="D117" s="337"/>
      <c r="E117" s="337"/>
      <c r="F117" s="337"/>
      <c r="G117" s="338"/>
      <c r="H117" s="339" t="s">
        <v>648</v>
      </c>
      <c r="I117" s="340"/>
      <c r="J117" s="340"/>
      <c r="K117" s="340"/>
      <c r="L117" s="340"/>
      <c r="M117" s="341"/>
    </row>
    <row r="118" spans="1:13" ht="17.399999999999999" customHeight="1" x14ac:dyDescent="0.4">
      <c r="A118" s="166">
        <v>10</v>
      </c>
      <c r="B118" s="167" t="s">
        <v>649</v>
      </c>
      <c r="C118" s="336" t="s">
        <v>650</v>
      </c>
      <c r="D118" s="337"/>
      <c r="E118" s="337"/>
      <c r="F118" s="337"/>
      <c r="G118" s="338"/>
      <c r="H118" s="339" t="s">
        <v>651</v>
      </c>
      <c r="I118" s="340"/>
      <c r="J118" s="340"/>
      <c r="K118" s="340"/>
      <c r="L118" s="340"/>
      <c r="M118" s="341"/>
    </row>
    <row r="119" spans="1:13" ht="17.399999999999999" customHeight="1" x14ac:dyDescent="0.4">
      <c r="A119" s="166">
        <v>11</v>
      </c>
      <c r="B119" s="167" t="s">
        <v>652</v>
      </c>
      <c r="C119" s="336" t="s">
        <v>653</v>
      </c>
      <c r="D119" s="337"/>
      <c r="E119" s="337"/>
      <c r="F119" s="337"/>
      <c r="G119" s="338"/>
      <c r="H119" s="339" t="s">
        <v>654</v>
      </c>
      <c r="I119" s="340"/>
      <c r="J119" s="340"/>
      <c r="K119" s="340"/>
      <c r="L119" s="340"/>
      <c r="M119" s="341"/>
    </row>
    <row r="120" spans="1:13" ht="17.399999999999999" customHeight="1" x14ac:dyDescent="0.4">
      <c r="A120" s="166">
        <v>12</v>
      </c>
      <c r="B120" s="167" t="s">
        <v>655</v>
      </c>
      <c r="C120" s="336" t="s">
        <v>656</v>
      </c>
      <c r="D120" s="337"/>
      <c r="E120" s="337"/>
      <c r="F120" s="337"/>
      <c r="G120" s="338"/>
      <c r="H120" s="339" t="s">
        <v>657</v>
      </c>
      <c r="I120" s="340"/>
      <c r="J120" s="340"/>
      <c r="K120" s="340"/>
      <c r="L120" s="340"/>
      <c r="M120" s="341"/>
    </row>
    <row r="121" spans="1:13" ht="17.399999999999999" customHeight="1" x14ac:dyDescent="0.4">
      <c r="A121" s="166">
        <v>13</v>
      </c>
      <c r="B121" s="167" t="s">
        <v>658</v>
      </c>
      <c r="C121" s="336" t="s">
        <v>659</v>
      </c>
      <c r="D121" s="337"/>
      <c r="E121" s="337"/>
      <c r="F121" s="337"/>
      <c r="G121" s="338"/>
      <c r="H121" s="339" t="s">
        <v>660</v>
      </c>
      <c r="I121" s="340"/>
      <c r="J121" s="340"/>
      <c r="K121" s="340"/>
      <c r="L121" s="340"/>
      <c r="M121" s="341"/>
    </row>
    <row r="122" spans="1:13" ht="17.399999999999999" customHeight="1" x14ac:dyDescent="0.4">
      <c r="A122" s="166">
        <v>14</v>
      </c>
      <c r="B122" s="167" t="s">
        <v>661</v>
      </c>
      <c r="C122" s="336" t="s">
        <v>662</v>
      </c>
      <c r="D122" s="337"/>
      <c r="E122" s="337"/>
      <c r="F122" s="337"/>
      <c r="G122" s="338"/>
      <c r="H122" s="339" t="s">
        <v>663</v>
      </c>
      <c r="I122" s="340"/>
      <c r="J122" s="340"/>
      <c r="K122" s="340"/>
      <c r="L122" s="340"/>
      <c r="M122" s="341"/>
    </row>
    <row r="123" spans="1:13" ht="16.8" x14ac:dyDescent="0.4">
      <c r="A123" s="166">
        <v>15</v>
      </c>
      <c r="B123" s="167" t="s">
        <v>664</v>
      </c>
      <c r="C123" s="336" t="s">
        <v>665</v>
      </c>
      <c r="D123" s="337"/>
      <c r="E123" s="337"/>
      <c r="F123" s="337"/>
      <c r="G123" s="338"/>
      <c r="H123" s="339" t="s">
        <v>636</v>
      </c>
      <c r="I123" s="340"/>
      <c r="J123" s="340"/>
      <c r="K123" s="340"/>
      <c r="L123" s="340"/>
      <c r="M123" s="341"/>
    </row>
    <row r="124" spans="1:13" ht="17.399999999999999" customHeight="1" x14ac:dyDescent="0.4">
      <c r="A124" s="166">
        <v>16</v>
      </c>
      <c r="B124" s="167" t="s">
        <v>666</v>
      </c>
      <c r="C124" s="336" t="s">
        <v>667</v>
      </c>
      <c r="D124" s="337"/>
      <c r="E124" s="337"/>
      <c r="F124" s="337"/>
      <c r="G124" s="338"/>
      <c r="H124" s="339" t="s">
        <v>913</v>
      </c>
      <c r="I124" s="340"/>
      <c r="J124" s="340"/>
      <c r="K124" s="340"/>
      <c r="L124" s="340"/>
      <c r="M124" s="341"/>
    </row>
    <row r="125" spans="1:13" ht="17.399999999999999" customHeight="1" x14ac:dyDescent="0.4">
      <c r="A125" s="166">
        <v>17</v>
      </c>
      <c r="B125" s="167" t="s">
        <v>668</v>
      </c>
      <c r="C125" s="336" t="s">
        <v>669</v>
      </c>
      <c r="D125" s="337"/>
      <c r="E125" s="337"/>
      <c r="F125" s="337"/>
      <c r="G125" s="338"/>
      <c r="H125" s="339" t="s">
        <v>670</v>
      </c>
      <c r="I125" s="340"/>
      <c r="J125" s="340"/>
      <c r="K125" s="340"/>
      <c r="L125" s="340"/>
      <c r="M125" s="341"/>
    </row>
    <row r="126" spans="1:13" ht="17.399999999999999" customHeight="1" x14ac:dyDescent="0.4">
      <c r="A126" s="166">
        <v>18</v>
      </c>
      <c r="B126" s="167" t="s">
        <v>671</v>
      </c>
      <c r="C126" s="336" t="s">
        <v>672</v>
      </c>
      <c r="D126" s="337"/>
      <c r="E126" s="337"/>
      <c r="F126" s="337"/>
      <c r="G126" s="338"/>
      <c r="H126" s="339" t="s">
        <v>673</v>
      </c>
      <c r="I126" s="340"/>
      <c r="J126" s="340"/>
      <c r="K126" s="340"/>
      <c r="L126" s="340"/>
      <c r="M126" s="341"/>
    </row>
    <row r="127" spans="1:13" ht="17.399999999999999" customHeight="1" x14ac:dyDescent="0.4">
      <c r="A127" s="166">
        <v>19</v>
      </c>
      <c r="B127" s="167" t="s">
        <v>674</v>
      </c>
      <c r="C127" s="336" t="s">
        <v>675</v>
      </c>
      <c r="D127" s="337"/>
      <c r="E127" s="337"/>
      <c r="F127" s="337"/>
      <c r="G127" s="338"/>
      <c r="H127" s="339" t="s">
        <v>676</v>
      </c>
      <c r="I127" s="340"/>
      <c r="J127" s="340"/>
      <c r="K127" s="340"/>
      <c r="L127" s="340"/>
      <c r="M127" s="341"/>
    </row>
    <row r="128" spans="1:13" ht="17.399999999999999" customHeight="1" x14ac:dyDescent="0.4">
      <c r="A128" s="166">
        <v>20</v>
      </c>
      <c r="B128" s="167" t="s">
        <v>677</v>
      </c>
      <c r="C128" s="336" t="s">
        <v>678</v>
      </c>
      <c r="D128" s="337"/>
      <c r="E128" s="337"/>
      <c r="F128" s="337"/>
      <c r="G128" s="338"/>
      <c r="H128" s="339" t="s">
        <v>679</v>
      </c>
      <c r="I128" s="340"/>
      <c r="J128" s="340"/>
      <c r="K128" s="340"/>
      <c r="L128" s="340"/>
      <c r="M128" s="341"/>
    </row>
    <row r="129" spans="1:13" ht="17.399999999999999" customHeight="1" x14ac:dyDescent="0.4">
      <c r="A129" s="166">
        <v>21</v>
      </c>
      <c r="B129" s="167" t="s">
        <v>680</v>
      </c>
      <c r="C129" s="336" t="s">
        <v>681</v>
      </c>
      <c r="D129" s="337"/>
      <c r="E129" s="337"/>
      <c r="F129" s="337"/>
      <c r="G129" s="338"/>
      <c r="H129" s="339" t="s">
        <v>682</v>
      </c>
      <c r="I129" s="340"/>
      <c r="J129" s="340"/>
      <c r="K129" s="340"/>
      <c r="L129" s="340"/>
      <c r="M129" s="341"/>
    </row>
    <row r="130" spans="1:13" ht="17.399999999999999" customHeight="1" x14ac:dyDescent="0.4">
      <c r="A130" s="166">
        <v>22</v>
      </c>
      <c r="B130" s="167" t="s">
        <v>683</v>
      </c>
      <c r="C130" s="336" t="s">
        <v>684</v>
      </c>
      <c r="D130" s="337"/>
      <c r="E130" s="337"/>
      <c r="F130" s="337"/>
      <c r="G130" s="338"/>
      <c r="H130" s="339" t="s">
        <v>635</v>
      </c>
      <c r="I130" s="340"/>
      <c r="J130" s="340"/>
      <c r="K130" s="340"/>
      <c r="L130" s="340"/>
      <c r="M130" s="341"/>
    </row>
    <row r="131" spans="1:13" ht="16.8" x14ac:dyDescent="0.4">
      <c r="A131" s="166">
        <v>23</v>
      </c>
      <c r="B131" s="167" t="s">
        <v>685</v>
      </c>
      <c r="C131" s="336" t="s">
        <v>686</v>
      </c>
      <c r="D131" s="337"/>
      <c r="E131" s="337"/>
      <c r="F131" s="337"/>
      <c r="G131" s="338"/>
      <c r="H131" s="339" t="s">
        <v>686</v>
      </c>
      <c r="I131" s="340"/>
      <c r="J131" s="340"/>
      <c r="K131" s="340"/>
      <c r="L131" s="340"/>
      <c r="M131" s="341"/>
    </row>
    <row r="132" spans="1:13" ht="16.8" x14ac:dyDescent="0.4">
      <c r="A132" s="168">
        <v>24</v>
      </c>
      <c r="B132" s="167" t="s">
        <v>692</v>
      </c>
      <c r="C132" s="336" t="s">
        <v>690</v>
      </c>
      <c r="D132" s="337"/>
      <c r="E132" s="337"/>
      <c r="F132" s="337"/>
      <c r="G132" s="338"/>
      <c r="H132" s="339" t="s">
        <v>691</v>
      </c>
      <c r="I132" s="340"/>
      <c r="J132" s="340"/>
      <c r="K132" s="340"/>
      <c r="L132" s="340"/>
      <c r="M132" s="341"/>
    </row>
    <row r="133" spans="1:13" ht="17.399999999999999" thickBot="1" x14ac:dyDescent="0.45">
      <c r="A133" s="169">
        <v>25</v>
      </c>
      <c r="B133" s="170" t="s">
        <v>687</v>
      </c>
      <c r="C133" s="342" t="s">
        <v>1008</v>
      </c>
      <c r="D133" s="343"/>
      <c r="E133" s="343"/>
      <c r="F133" s="343"/>
      <c r="G133" s="344"/>
      <c r="H133" s="345" t="s">
        <v>688</v>
      </c>
      <c r="I133" s="346"/>
      <c r="J133" s="346"/>
      <c r="K133" s="346"/>
      <c r="L133" s="346"/>
      <c r="M133" s="347"/>
    </row>
    <row r="134" spans="1:13" ht="6" customHeight="1" x14ac:dyDescent="0.55000000000000004">
      <c r="A134" s="126"/>
      <c r="B134" s="126"/>
      <c r="C134" s="126"/>
      <c r="D134" s="126"/>
      <c r="E134" s="126"/>
      <c r="F134" s="126"/>
      <c r="G134" s="126"/>
      <c r="H134" s="126"/>
      <c r="I134" s="126"/>
      <c r="J134" s="126"/>
      <c r="K134" s="15"/>
      <c r="L134" s="15"/>
      <c r="M134" s="15"/>
    </row>
    <row r="135" spans="1:13" ht="16.8" x14ac:dyDescent="0.4">
      <c r="A135" s="161">
        <v>7</v>
      </c>
      <c r="B135" s="103" t="s">
        <v>858</v>
      </c>
      <c r="C135" s="103"/>
      <c r="D135" s="103"/>
      <c r="E135" s="103"/>
      <c r="F135" s="103"/>
      <c r="G135" s="103"/>
      <c r="H135" s="103"/>
      <c r="I135" s="125"/>
      <c r="J135" s="125"/>
      <c r="K135" s="125"/>
      <c r="L135" s="125"/>
      <c r="M135" s="125"/>
    </row>
    <row r="136" spans="1:13" ht="16.8" x14ac:dyDescent="0.4">
      <c r="A136" s="161">
        <v>7.1</v>
      </c>
      <c r="B136" s="329" t="s">
        <v>859</v>
      </c>
      <c r="C136" s="329"/>
      <c r="D136" s="329"/>
      <c r="E136" s="329"/>
      <c r="F136" s="329"/>
      <c r="G136" s="329"/>
      <c r="H136" s="329"/>
      <c r="I136" s="125"/>
      <c r="J136" s="125"/>
      <c r="K136" s="125"/>
      <c r="L136" s="125"/>
      <c r="M136" s="125"/>
    </row>
    <row r="137" spans="1:13" ht="16.8" x14ac:dyDescent="0.4">
      <c r="A137" s="209" t="s">
        <v>31</v>
      </c>
      <c r="B137" s="297" t="s">
        <v>860</v>
      </c>
      <c r="C137" s="297"/>
      <c r="D137" s="297"/>
      <c r="E137" s="297"/>
      <c r="F137" s="297"/>
      <c r="G137" s="297"/>
      <c r="H137" s="297"/>
      <c r="I137" s="125"/>
      <c r="J137" s="125"/>
      <c r="K137" s="125"/>
      <c r="L137" s="125"/>
      <c r="M137" s="125"/>
    </row>
    <row r="138" spans="1:13" ht="16.8" x14ac:dyDescent="0.4">
      <c r="A138" s="8"/>
      <c r="B138" s="274"/>
      <c r="C138" s="274"/>
      <c r="D138" s="274"/>
      <c r="E138" s="274"/>
      <c r="F138" s="274"/>
      <c r="G138" s="274"/>
      <c r="H138" s="274"/>
      <c r="I138" s="274"/>
      <c r="J138" s="274"/>
      <c r="K138" s="274"/>
      <c r="L138" s="274"/>
      <c r="M138" s="274"/>
    </row>
    <row r="139" spans="1:13" ht="16.8" x14ac:dyDescent="0.4">
      <c r="A139" s="209" t="s">
        <v>32</v>
      </c>
      <c r="B139" s="297" t="s">
        <v>600</v>
      </c>
      <c r="C139" s="297"/>
      <c r="D139" s="297"/>
      <c r="E139" s="297"/>
      <c r="F139" s="297"/>
      <c r="G139" s="297"/>
      <c r="H139" s="297"/>
      <c r="I139" s="125"/>
      <c r="J139" s="125"/>
      <c r="K139" s="125"/>
      <c r="L139" s="125"/>
      <c r="M139" s="125"/>
    </row>
    <row r="140" spans="1:13" ht="16.8" x14ac:dyDescent="0.4">
      <c r="A140" s="8"/>
      <c r="B140" s="274"/>
      <c r="C140" s="274"/>
      <c r="D140" s="274"/>
      <c r="E140" s="274"/>
      <c r="F140" s="274"/>
      <c r="G140" s="274"/>
      <c r="H140" s="274"/>
      <c r="I140" s="274"/>
      <c r="J140" s="274"/>
      <c r="K140" s="274"/>
      <c r="L140" s="274"/>
      <c r="M140" s="274"/>
    </row>
    <row r="141" spans="1:13" ht="16.8" x14ac:dyDescent="0.4">
      <c r="A141" s="209" t="s">
        <v>114</v>
      </c>
      <c r="B141" s="158" t="s">
        <v>861</v>
      </c>
      <c r="C141" s="158"/>
      <c r="D141" s="158"/>
      <c r="E141" s="158"/>
      <c r="F141" s="158"/>
      <c r="G141" s="158"/>
      <c r="H141" s="158"/>
      <c r="I141" s="125"/>
      <c r="J141" s="125"/>
      <c r="K141" s="125"/>
      <c r="L141" s="125"/>
      <c r="M141" s="125"/>
    </row>
    <row r="142" spans="1:13" ht="16.8" x14ac:dyDescent="0.4">
      <c r="A142" s="8"/>
      <c r="B142" s="274"/>
      <c r="C142" s="274"/>
      <c r="D142" s="274"/>
      <c r="E142" s="274"/>
      <c r="F142" s="274"/>
      <c r="G142" s="274"/>
      <c r="H142" s="274"/>
      <c r="I142" s="274"/>
      <c r="J142" s="274"/>
      <c r="K142" s="274"/>
      <c r="L142" s="274"/>
      <c r="M142" s="274"/>
    </row>
    <row r="143" spans="1:13" ht="16.8" x14ac:dyDescent="0.4">
      <c r="A143" s="161">
        <v>2.2000000000000002</v>
      </c>
      <c r="B143" s="329" t="s">
        <v>862</v>
      </c>
      <c r="C143" s="329"/>
      <c r="D143" s="329"/>
      <c r="E143" s="329"/>
      <c r="F143" s="329"/>
      <c r="G143" s="329"/>
      <c r="H143" s="329"/>
      <c r="I143" s="125"/>
      <c r="J143" s="125"/>
      <c r="K143" s="125"/>
      <c r="L143" s="125"/>
      <c r="M143" s="125"/>
    </row>
    <row r="144" spans="1:13" ht="16.8" x14ac:dyDescent="0.4">
      <c r="A144" s="209" t="s">
        <v>33</v>
      </c>
      <c r="B144" s="297" t="s">
        <v>1033</v>
      </c>
      <c r="C144" s="297"/>
      <c r="D144" s="297"/>
      <c r="E144" s="297"/>
      <c r="F144" s="297"/>
      <c r="G144" s="297"/>
      <c r="H144" s="297"/>
      <c r="I144" s="125"/>
      <c r="J144" s="125"/>
      <c r="K144" s="125"/>
      <c r="L144" s="125"/>
      <c r="M144" s="125"/>
    </row>
    <row r="145" spans="1:13" ht="16.8" x14ac:dyDescent="0.4">
      <c r="A145" s="8"/>
      <c r="B145" s="274"/>
      <c r="C145" s="274"/>
      <c r="D145" s="274"/>
      <c r="E145" s="274"/>
      <c r="F145" s="274"/>
      <c r="G145" s="274"/>
      <c r="H145" s="274"/>
      <c r="I145" s="274"/>
      <c r="J145" s="274"/>
      <c r="K145" s="274"/>
      <c r="L145" s="274"/>
      <c r="M145" s="274"/>
    </row>
    <row r="146" spans="1:13" ht="16.8" x14ac:dyDescent="0.4">
      <c r="A146" s="209" t="s">
        <v>118</v>
      </c>
      <c r="B146" s="297" t="s">
        <v>1034</v>
      </c>
      <c r="C146" s="297"/>
      <c r="D146" s="297"/>
      <c r="E146" s="297"/>
      <c r="F146" s="297"/>
      <c r="G146" s="297"/>
      <c r="H146" s="297"/>
      <c r="I146" s="125"/>
      <c r="J146" s="125"/>
      <c r="K146" s="125"/>
      <c r="L146" s="125"/>
      <c r="M146" s="125"/>
    </row>
    <row r="147" spans="1:13" ht="16.8" x14ac:dyDescent="0.4">
      <c r="A147" s="8"/>
      <c r="B147" s="274"/>
      <c r="C147" s="274"/>
      <c r="D147" s="274"/>
      <c r="E147" s="274"/>
      <c r="F147" s="274"/>
      <c r="G147" s="274"/>
      <c r="H147" s="274"/>
      <c r="I147" s="274"/>
      <c r="J147" s="274"/>
      <c r="K147" s="274"/>
      <c r="L147" s="274"/>
      <c r="M147" s="274"/>
    </row>
    <row r="148" spans="1:13" ht="17.399999999999999" thickBot="1" x14ac:dyDescent="0.45">
      <c r="A148" s="209" t="s">
        <v>254</v>
      </c>
      <c r="B148" s="297" t="s">
        <v>1035</v>
      </c>
      <c r="C148" s="297"/>
      <c r="D148" s="297"/>
      <c r="E148" s="297"/>
      <c r="F148" s="297"/>
      <c r="G148" s="297"/>
      <c r="H148" s="297"/>
      <c r="I148" s="125"/>
      <c r="J148" s="125"/>
      <c r="K148" s="125"/>
      <c r="L148" s="125"/>
      <c r="M148" s="125"/>
    </row>
    <row r="149" spans="1:13" ht="16.2" x14ac:dyDescent="0.4">
      <c r="A149" s="129" t="s">
        <v>6</v>
      </c>
      <c r="B149" s="295" t="s">
        <v>826</v>
      </c>
      <c r="C149" s="295"/>
      <c r="D149" s="295"/>
      <c r="E149" s="295" t="s">
        <v>827</v>
      </c>
      <c r="F149" s="295"/>
      <c r="G149" s="295"/>
      <c r="H149" s="295" t="s">
        <v>828</v>
      </c>
      <c r="I149" s="295"/>
      <c r="J149" s="295"/>
      <c r="K149" s="295"/>
      <c r="L149" s="295" t="s">
        <v>829</v>
      </c>
      <c r="M149" s="296"/>
    </row>
    <row r="150" spans="1:13" ht="16.8" x14ac:dyDescent="0.4">
      <c r="A150" s="74">
        <v>1</v>
      </c>
      <c r="B150" s="267"/>
      <c r="C150" s="267"/>
      <c r="D150" s="267"/>
      <c r="E150" s="267"/>
      <c r="F150" s="267"/>
      <c r="G150" s="267"/>
      <c r="H150" s="267"/>
      <c r="I150" s="267"/>
      <c r="J150" s="267"/>
      <c r="K150" s="267"/>
      <c r="L150" s="267"/>
      <c r="M150" s="268"/>
    </row>
    <row r="151" spans="1:13" ht="16.8" x14ac:dyDescent="0.4">
      <c r="A151" s="74">
        <v>2</v>
      </c>
      <c r="B151" s="267"/>
      <c r="C151" s="267"/>
      <c r="D151" s="267"/>
      <c r="E151" s="267"/>
      <c r="F151" s="267"/>
      <c r="G151" s="267"/>
      <c r="H151" s="267"/>
      <c r="I151" s="267"/>
      <c r="J151" s="267"/>
      <c r="K151" s="267"/>
      <c r="L151" s="267"/>
      <c r="M151" s="268"/>
    </row>
    <row r="152" spans="1:13" ht="16.8" x14ac:dyDescent="0.4">
      <c r="A152" s="74">
        <v>3</v>
      </c>
      <c r="B152" s="267"/>
      <c r="C152" s="267"/>
      <c r="D152" s="267"/>
      <c r="E152" s="267"/>
      <c r="F152" s="267"/>
      <c r="G152" s="267"/>
      <c r="H152" s="267"/>
      <c r="I152" s="267"/>
      <c r="J152" s="267"/>
      <c r="K152" s="267"/>
      <c r="L152" s="267"/>
      <c r="M152" s="268"/>
    </row>
    <row r="153" spans="1:13" ht="16.8" x14ac:dyDescent="0.4">
      <c r="A153" s="74">
        <v>4</v>
      </c>
      <c r="B153" s="267"/>
      <c r="C153" s="267"/>
      <c r="D153" s="267"/>
      <c r="E153" s="267"/>
      <c r="F153" s="267"/>
      <c r="G153" s="267"/>
      <c r="H153" s="267"/>
      <c r="I153" s="267"/>
      <c r="J153" s="267"/>
      <c r="K153" s="267"/>
      <c r="L153" s="267"/>
      <c r="M153" s="268"/>
    </row>
    <row r="154" spans="1:13" ht="17.399999999999999" thickBot="1" x14ac:dyDescent="0.45">
      <c r="A154" s="229">
        <v>5</v>
      </c>
      <c r="B154" s="269"/>
      <c r="C154" s="269"/>
      <c r="D154" s="269"/>
      <c r="E154" s="269"/>
      <c r="F154" s="269"/>
      <c r="G154" s="269"/>
      <c r="H154" s="269"/>
      <c r="I154" s="269"/>
      <c r="J154" s="269"/>
      <c r="K154" s="269"/>
      <c r="L154" s="269"/>
      <c r="M154" s="270"/>
    </row>
    <row r="155" spans="1:13" ht="17.399999999999999" thickBot="1" x14ac:dyDescent="0.45">
      <c r="A155" s="8"/>
      <c r="B155" s="125"/>
      <c r="C155" s="125"/>
      <c r="D155" s="125"/>
      <c r="E155" s="125"/>
      <c r="F155" s="125"/>
      <c r="G155" s="125"/>
      <c r="H155" s="125"/>
      <c r="I155" s="125"/>
      <c r="J155" s="125"/>
      <c r="K155" s="125"/>
      <c r="L155" s="125"/>
      <c r="M155" s="125"/>
    </row>
    <row r="156" spans="1:13" ht="16.8" x14ac:dyDescent="0.4">
      <c r="A156" s="133" t="s">
        <v>163</v>
      </c>
      <c r="B156" s="271" t="s">
        <v>1036</v>
      </c>
      <c r="C156" s="272"/>
      <c r="D156" s="272"/>
      <c r="E156" s="272"/>
      <c r="F156" s="272"/>
      <c r="G156" s="272"/>
      <c r="H156" s="272"/>
      <c r="I156" s="272"/>
      <c r="J156" s="272"/>
      <c r="K156" s="272"/>
      <c r="L156" s="272"/>
      <c r="M156" s="273"/>
    </row>
    <row r="157" spans="1:13" ht="16.2" x14ac:dyDescent="0.4">
      <c r="A157" s="130" t="s">
        <v>6</v>
      </c>
      <c r="B157" s="459" t="s">
        <v>826</v>
      </c>
      <c r="C157" s="459"/>
      <c r="D157" s="459"/>
      <c r="E157" s="459" t="s">
        <v>827</v>
      </c>
      <c r="F157" s="459"/>
      <c r="G157" s="459"/>
      <c r="H157" s="459" t="s">
        <v>828</v>
      </c>
      <c r="I157" s="459"/>
      <c r="J157" s="459"/>
      <c r="K157" s="459"/>
      <c r="L157" s="459" t="s">
        <v>829</v>
      </c>
      <c r="M157" s="460"/>
    </row>
    <row r="158" spans="1:13" ht="16.8" x14ac:dyDescent="0.4">
      <c r="A158" s="74">
        <v>1</v>
      </c>
      <c r="B158" s="267"/>
      <c r="C158" s="267"/>
      <c r="D158" s="267"/>
      <c r="E158" s="267"/>
      <c r="F158" s="267"/>
      <c r="G158" s="267"/>
      <c r="H158" s="267"/>
      <c r="I158" s="267"/>
      <c r="J158" s="267"/>
      <c r="K158" s="267"/>
      <c r="L158" s="267"/>
      <c r="M158" s="268"/>
    </row>
    <row r="159" spans="1:13" ht="16.8" x14ac:dyDescent="0.4">
      <c r="A159" s="74">
        <v>2</v>
      </c>
      <c r="B159" s="267"/>
      <c r="C159" s="267"/>
      <c r="D159" s="267"/>
      <c r="E159" s="267"/>
      <c r="F159" s="267"/>
      <c r="G159" s="267"/>
      <c r="H159" s="267"/>
      <c r="I159" s="267"/>
      <c r="J159" s="267"/>
      <c r="K159" s="267"/>
      <c r="L159" s="267"/>
      <c r="M159" s="268"/>
    </row>
    <row r="160" spans="1:13" ht="17.399999999999999" thickBot="1" x14ac:dyDescent="0.45">
      <c r="A160" s="229">
        <v>3</v>
      </c>
      <c r="B160" s="269"/>
      <c r="C160" s="269"/>
      <c r="D160" s="269"/>
      <c r="E160" s="269"/>
      <c r="F160" s="269"/>
      <c r="G160" s="269"/>
      <c r="H160" s="269"/>
      <c r="I160" s="269"/>
      <c r="J160" s="269"/>
      <c r="K160" s="269"/>
      <c r="L160" s="269"/>
      <c r="M160" s="270"/>
    </row>
    <row r="161" spans="1:13" ht="16.8" x14ac:dyDescent="0.4">
      <c r="A161" s="104"/>
      <c r="B161" s="104"/>
      <c r="C161" s="125"/>
      <c r="D161" s="125"/>
      <c r="E161" s="125"/>
      <c r="F161" s="125"/>
      <c r="G161" s="125"/>
      <c r="H161" s="125"/>
      <c r="I161" s="125"/>
      <c r="J161" s="125"/>
      <c r="K161" s="125"/>
      <c r="L161" s="125"/>
      <c r="M161" s="125"/>
    </row>
    <row r="162" spans="1:13" ht="16.8" x14ac:dyDescent="0.4">
      <c r="A162" s="161">
        <v>7.3</v>
      </c>
      <c r="B162" s="153" t="s">
        <v>1037</v>
      </c>
      <c r="C162" s="125"/>
      <c r="D162" s="125"/>
      <c r="E162" s="125"/>
      <c r="F162" s="125"/>
      <c r="G162" s="125"/>
      <c r="H162" s="125"/>
      <c r="I162" s="125"/>
      <c r="J162" s="125"/>
      <c r="K162" s="125"/>
      <c r="L162" s="125"/>
      <c r="M162" s="125"/>
    </row>
    <row r="163" spans="1:13" ht="16.8" x14ac:dyDescent="0.4">
      <c r="A163" s="209" t="s">
        <v>34</v>
      </c>
      <c r="B163" s="158" t="s">
        <v>863</v>
      </c>
      <c r="C163" s="125"/>
      <c r="D163" s="125"/>
      <c r="E163" s="125"/>
      <c r="F163" s="125"/>
      <c r="G163" s="125"/>
      <c r="H163" s="125"/>
      <c r="I163" s="125"/>
      <c r="J163" s="125"/>
      <c r="K163" s="125"/>
      <c r="L163" s="125"/>
      <c r="M163" s="125"/>
    </row>
    <row r="164" spans="1:13" ht="16.8" x14ac:dyDescent="0.4">
      <c r="A164" s="8"/>
      <c r="B164" s="274"/>
      <c r="C164" s="274"/>
      <c r="D164" s="274"/>
      <c r="E164" s="274"/>
      <c r="F164" s="274"/>
      <c r="G164" s="274"/>
      <c r="H164" s="274"/>
      <c r="I164" s="274"/>
      <c r="J164" s="274"/>
      <c r="K164" s="274"/>
      <c r="L164" s="274"/>
      <c r="M164" s="274"/>
    </row>
    <row r="165" spans="1:13" ht="16.8" x14ac:dyDescent="0.4">
      <c r="A165" s="209" t="s">
        <v>35</v>
      </c>
      <c r="B165" s="158" t="s">
        <v>1038</v>
      </c>
      <c r="C165" s="125"/>
      <c r="D165" s="125"/>
      <c r="E165" s="125"/>
      <c r="F165" s="125"/>
      <c r="G165" s="125"/>
      <c r="H165" s="125"/>
      <c r="I165" s="125"/>
      <c r="J165" s="125"/>
      <c r="K165" s="125"/>
      <c r="L165" s="125"/>
      <c r="M165" s="125"/>
    </row>
    <row r="166" spans="1:13" ht="16.8" x14ac:dyDescent="0.4">
      <c r="A166" s="8"/>
      <c r="B166" s="274"/>
      <c r="C166" s="274"/>
      <c r="D166" s="274"/>
      <c r="E166" s="274"/>
      <c r="F166" s="274"/>
      <c r="G166" s="274"/>
      <c r="H166" s="274"/>
      <c r="I166" s="274"/>
      <c r="J166" s="274"/>
      <c r="K166" s="274"/>
      <c r="L166" s="274"/>
      <c r="M166" s="274"/>
    </row>
    <row r="167" spans="1:13" ht="16.8" x14ac:dyDescent="0.4">
      <c r="A167" s="209" t="s">
        <v>165</v>
      </c>
      <c r="B167" s="297" t="s">
        <v>1039</v>
      </c>
      <c r="C167" s="297"/>
      <c r="D167" s="297"/>
      <c r="E167" s="297"/>
      <c r="F167" s="297"/>
      <c r="G167" s="297"/>
      <c r="H167" s="297"/>
      <c r="I167" s="297"/>
      <c r="J167" s="297"/>
      <c r="K167" s="297"/>
      <c r="L167" s="297"/>
      <c r="M167" s="297"/>
    </row>
    <row r="168" spans="1:13" ht="16.8" x14ac:dyDescent="0.4">
      <c r="A168" s="8"/>
      <c r="B168" s="274"/>
      <c r="C168" s="274"/>
      <c r="D168" s="274"/>
      <c r="E168" s="274"/>
      <c r="F168" s="274"/>
      <c r="G168" s="274"/>
      <c r="H168" s="274"/>
      <c r="I168" s="274"/>
      <c r="J168" s="274"/>
      <c r="K168" s="274"/>
      <c r="L168" s="274"/>
      <c r="M168" s="274"/>
    </row>
    <row r="169" spans="1:13" ht="16.8" x14ac:dyDescent="0.4">
      <c r="A169" s="209" t="s">
        <v>940</v>
      </c>
      <c r="B169" s="297" t="s">
        <v>1040</v>
      </c>
      <c r="C169" s="297"/>
      <c r="D169" s="297"/>
      <c r="E169" s="297"/>
      <c r="F169" s="297"/>
      <c r="G169" s="297"/>
      <c r="H169" s="297"/>
      <c r="I169" s="297"/>
      <c r="J169" s="297"/>
      <c r="K169" s="297"/>
      <c r="L169" s="297"/>
      <c r="M169" s="297"/>
    </row>
    <row r="170" spans="1:13" ht="16.8" x14ac:dyDescent="0.4">
      <c r="A170" s="104"/>
      <c r="B170" s="274"/>
      <c r="C170" s="274"/>
      <c r="D170" s="274"/>
      <c r="E170" s="274"/>
      <c r="F170" s="274"/>
      <c r="G170" s="274"/>
      <c r="H170" s="274"/>
      <c r="I170" s="274"/>
      <c r="J170" s="274"/>
      <c r="K170" s="274"/>
      <c r="L170" s="274"/>
      <c r="M170" s="274"/>
    </row>
    <row r="171" spans="1:13" ht="16.8" x14ac:dyDescent="0.4">
      <c r="A171" s="161">
        <v>7.4</v>
      </c>
      <c r="B171" s="329" t="s">
        <v>1041</v>
      </c>
      <c r="C171" s="329"/>
      <c r="D171" s="329"/>
      <c r="E171" s="329"/>
      <c r="F171" s="329"/>
      <c r="G171" s="329"/>
      <c r="H171" s="329"/>
      <c r="I171" s="125"/>
      <c r="J171" s="125"/>
      <c r="K171" s="125"/>
      <c r="L171" s="125"/>
      <c r="M171" s="125"/>
    </row>
    <row r="172" spans="1:13" ht="16.8" x14ac:dyDescent="0.4">
      <c r="A172" s="104"/>
      <c r="B172" s="274"/>
      <c r="C172" s="274"/>
      <c r="D172" s="274"/>
      <c r="E172" s="274"/>
      <c r="F172" s="274"/>
      <c r="G172" s="274"/>
      <c r="H172" s="274"/>
      <c r="I172" s="274"/>
      <c r="J172" s="274"/>
      <c r="K172" s="274"/>
      <c r="L172" s="274"/>
      <c r="M172" s="274"/>
    </row>
    <row r="173" spans="1:13" ht="16.8" x14ac:dyDescent="0.4">
      <c r="A173" s="104"/>
      <c r="B173" s="125"/>
      <c r="C173" s="125"/>
      <c r="D173" s="125"/>
      <c r="E173" s="125"/>
      <c r="F173" s="125"/>
      <c r="G173" s="125"/>
      <c r="H173" s="125"/>
      <c r="I173" s="125"/>
      <c r="J173" s="125"/>
      <c r="K173" s="125"/>
      <c r="L173" s="125"/>
      <c r="M173" s="125"/>
    </row>
    <row r="174" spans="1:13" ht="16.8" x14ac:dyDescent="0.4">
      <c r="A174" s="161">
        <v>7.5</v>
      </c>
      <c r="B174" s="103" t="s">
        <v>830</v>
      </c>
      <c r="C174" s="103"/>
      <c r="D174" s="103"/>
      <c r="E174" s="103"/>
      <c r="F174" s="103"/>
      <c r="G174" s="103"/>
      <c r="H174" s="103"/>
      <c r="I174" s="125"/>
      <c r="J174" s="125"/>
      <c r="K174" s="125"/>
      <c r="L174" s="125"/>
      <c r="M174" s="125"/>
    </row>
    <row r="175" spans="1:13" ht="17.399999999999999" thickBot="1" x14ac:dyDescent="0.45">
      <c r="A175" s="161" t="s">
        <v>941</v>
      </c>
      <c r="B175" s="329" t="s">
        <v>1042</v>
      </c>
      <c r="C175" s="329"/>
      <c r="D175" s="329"/>
      <c r="E175" s="329"/>
      <c r="F175" s="329"/>
      <c r="G175" s="329"/>
      <c r="H175" s="329"/>
      <c r="I175" s="125"/>
      <c r="J175" s="125"/>
      <c r="K175" s="125"/>
      <c r="L175" s="125"/>
      <c r="M175" s="125"/>
    </row>
    <row r="176" spans="1:13" ht="16.8" x14ac:dyDescent="0.4">
      <c r="A176" s="230">
        <v>1</v>
      </c>
      <c r="B176" s="154" t="s">
        <v>831</v>
      </c>
      <c r="C176" s="461" t="s">
        <v>83</v>
      </c>
      <c r="D176" s="462"/>
      <c r="E176" s="462"/>
      <c r="F176" s="462"/>
      <c r="G176" s="463"/>
      <c r="H176" s="331"/>
      <c r="I176" s="331"/>
      <c r="J176" s="331"/>
      <c r="K176" s="331"/>
      <c r="L176" s="331"/>
      <c r="M176" s="332"/>
    </row>
    <row r="177" spans="1:13" ht="16.8" x14ac:dyDescent="0.4">
      <c r="A177" s="74">
        <v>2</v>
      </c>
      <c r="B177" s="156" t="s">
        <v>831</v>
      </c>
      <c r="C177" s="267" t="s">
        <v>83</v>
      </c>
      <c r="D177" s="267"/>
      <c r="E177" s="267"/>
      <c r="F177" s="267"/>
      <c r="G177" s="267"/>
      <c r="H177" s="267"/>
      <c r="I177" s="267"/>
      <c r="J177" s="267"/>
      <c r="K177" s="267"/>
      <c r="L177" s="267"/>
      <c r="M177" s="268"/>
    </row>
    <row r="178" spans="1:13" ht="16.8" x14ac:dyDescent="0.4">
      <c r="A178" s="74">
        <v>3</v>
      </c>
      <c r="B178" s="156" t="s">
        <v>831</v>
      </c>
      <c r="C178" s="267" t="s">
        <v>83</v>
      </c>
      <c r="D178" s="267"/>
      <c r="E178" s="267"/>
      <c r="F178" s="267"/>
      <c r="G178" s="267"/>
      <c r="H178" s="267"/>
      <c r="I178" s="267"/>
      <c r="J178" s="267"/>
      <c r="K178" s="267"/>
      <c r="L178" s="267"/>
      <c r="M178" s="268"/>
    </row>
    <row r="179" spans="1:13" ht="16.8" x14ac:dyDescent="0.4">
      <c r="A179" s="74">
        <v>4</v>
      </c>
      <c r="B179" s="156" t="s">
        <v>831</v>
      </c>
      <c r="C179" s="267" t="s">
        <v>83</v>
      </c>
      <c r="D179" s="267"/>
      <c r="E179" s="267"/>
      <c r="F179" s="267"/>
      <c r="G179" s="267"/>
      <c r="H179" s="267"/>
      <c r="I179" s="267"/>
      <c r="J179" s="267"/>
      <c r="K179" s="267"/>
      <c r="L179" s="267"/>
      <c r="M179" s="268"/>
    </row>
    <row r="180" spans="1:13" ht="16.8" x14ac:dyDescent="0.4">
      <c r="A180" s="74">
        <v>5</v>
      </c>
      <c r="B180" s="156" t="s">
        <v>831</v>
      </c>
      <c r="C180" s="267" t="s">
        <v>83</v>
      </c>
      <c r="D180" s="267"/>
      <c r="E180" s="267"/>
      <c r="F180" s="267"/>
      <c r="G180" s="267"/>
      <c r="H180" s="267"/>
      <c r="I180" s="267"/>
      <c r="J180" s="267"/>
      <c r="K180" s="267"/>
      <c r="L180" s="267"/>
      <c r="M180" s="268"/>
    </row>
    <row r="181" spans="1:13" ht="16.8" x14ac:dyDescent="0.4">
      <c r="A181" s="74">
        <v>6</v>
      </c>
      <c r="B181" s="156" t="s">
        <v>938</v>
      </c>
      <c r="C181" s="267" t="s">
        <v>83</v>
      </c>
      <c r="D181" s="267"/>
      <c r="E181" s="267"/>
      <c r="F181" s="267"/>
      <c r="G181" s="267"/>
      <c r="H181" s="267"/>
      <c r="I181" s="267"/>
      <c r="J181" s="267"/>
      <c r="K181" s="267"/>
      <c r="L181" s="267"/>
      <c r="M181" s="268"/>
    </row>
    <row r="182" spans="1:13" ht="16.8" x14ac:dyDescent="0.4">
      <c r="A182" s="74">
        <v>7</v>
      </c>
      <c r="B182" s="156" t="s">
        <v>938</v>
      </c>
      <c r="C182" s="267" t="s">
        <v>83</v>
      </c>
      <c r="D182" s="267"/>
      <c r="E182" s="267"/>
      <c r="F182" s="267"/>
      <c r="G182" s="267"/>
      <c r="H182" s="267"/>
      <c r="I182" s="267"/>
      <c r="J182" s="267"/>
      <c r="K182" s="267"/>
      <c r="L182" s="267"/>
      <c r="M182" s="268"/>
    </row>
    <row r="183" spans="1:13" ht="16.8" x14ac:dyDescent="0.4">
      <c r="A183" s="74">
        <v>8</v>
      </c>
      <c r="B183" s="156" t="s">
        <v>938</v>
      </c>
      <c r="C183" s="267" t="s">
        <v>83</v>
      </c>
      <c r="D183" s="267"/>
      <c r="E183" s="267"/>
      <c r="F183" s="267"/>
      <c r="G183" s="267"/>
      <c r="H183" s="267"/>
      <c r="I183" s="267"/>
      <c r="J183" s="267"/>
      <c r="K183" s="267"/>
      <c r="L183" s="267"/>
      <c r="M183" s="268"/>
    </row>
    <row r="184" spans="1:13" ht="16.8" x14ac:dyDescent="0.4">
      <c r="A184" s="74">
        <v>9</v>
      </c>
      <c r="B184" s="156" t="s">
        <v>938</v>
      </c>
      <c r="C184" s="267" t="s">
        <v>83</v>
      </c>
      <c r="D184" s="267"/>
      <c r="E184" s="267"/>
      <c r="F184" s="267"/>
      <c r="G184" s="267"/>
      <c r="H184" s="267"/>
      <c r="I184" s="267"/>
      <c r="J184" s="267"/>
      <c r="K184" s="267"/>
      <c r="L184" s="267"/>
      <c r="M184" s="268"/>
    </row>
    <row r="185" spans="1:13" ht="16.8" x14ac:dyDescent="0.4">
      <c r="A185" s="74">
        <v>10</v>
      </c>
      <c r="B185" s="156" t="s">
        <v>938</v>
      </c>
      <c r="C185" s="267" t="s">
        <v>83</v>
      </c>
      <c r="D185" s="267"/>
      <c r="E185" s="267"/>
      <c r="F185" s="267"/>
      <c r="G185" s="267"/>
      <c r="H185" s="267"/>
      <c r="I185" s="267"/>
      <c r="J185" s="267"/>
      <c r="K185" s="267"/>
      <c r="L185" s="267"/>
      <c r="M185" s="268"/>
    </row>
    <row r="186" spans="1:13" ht="16.8" x14ac:dyDescent="0.4">
      <c r="A186" s="74">
        <v>11</v>
      </c>
      <c r="B186" s="156" t="s">
        <v>938</v>
      </c>
      <c r="C186" s="267" t="s">
        <v>83</v>
      </c>
      <c r="D186" s="267"/>
      <c r="E186" s="267"/>
      <c r="F186" s="267"/>
      <c r="G186" s="267"/>
      <c r="H186" s="267"/>
      <c r="I186" s="267"/>
      <c r="J186" s="267"/>
      <c r="K186" s="267"/>
      <c r="L186" s="267"/>
      <c r="M186" s="268"/>
    </row>
    <row r="187" spans="1:13" ht="16.8" x14ac:dyDescent="0.4">
      <c r="A187" s="74">
        <v>12</v>
      </c>
      <c r="B187" s="267" t="s">
        <v>1043</v>
      </c>
      <c r="C187" s="267"/>
      <c r="D187" s="267"/>
      <c r="E187" s="267"/>
      <c r="F187" s="267"/>
      <c r="G187" s="267"/>
      <c r="H187" s="267"/>
      <c r="I187" s="267"/>
      <c r="J187" s="267"/>
      <c r="K187" s="267"/>
      <c r="L187" s="267"/>
      <c r="M187" s="268"/>
    </row>
    <row r="188" spans="1:13" ht="16.8" x14ac:dyDescent="0.4">
      <c r="A188" s="74">
        <v>13</v>
      </c>
      <c r="B188" s="267" t="s">
        <v>1044</v>
      </c>
      <c r="C188" s="267"/>
      <c r="D188" s="267"/>
      <c r="E188" s="267"/>
      <c r="F188" s="267"/>
      <c r="G188" s="267"/>
      <c r="H188" s="267"/>
      <c r="I188" s="267"/>
      <c r="J188" s="267"/>
      <c r="K188" s="267"/>
      <c r="L188" s="267"/>
      <c r="M188" s="268"/>
    </row>
    <row r="189" spans="1:13" ht="16.8" x14ac:dyDescent="0.4">
      <c r="A189" s="74">
        <v>14</v>
      </c>
      <c r="B189" s="267" t="s">
        <v>1045</v>
      </c>
      <c r="C189" s="267"/>
      <c r="D189" s="267"/>
      <c r="E189" s="267"/>
      <c r="F189" s="267"/>
      <c r="G189" s="267"/>
      <c r="H189" s="267"/>
      <c r="I189" s="267"/>
      <c r="J189" s="267"/>
      <c r="K189" s="267"/>
      <c r="L189" s="267"/>
      <c r="M189" s="268"/>
    </row>
    <row r="190" spans="1:13" ht="17.399999999999999" thickBot="1" x14ac:dyDescent="0.45">
      <c r="A190" s="229">
        <v>15</v>
      </c>
      <c r="B190" s="269" t="s">
        <v>1046</v>
      </c>
      <c r="C190" s="269"/>
      <c r="D190" s="269"/>
      <c r="E190" s="269"/>
      <c r="F190" s="269"/>
      <c r="G190" s="269"/>
      <c r="H190" s="269"/>
      <c r="I190" s="269"/>
      <c r="J190" s="269"/>
      <c r="K190" s="269"/>
      <c r="L190" s="269"/>
      <c r="M190" s="270"/>
    </row>
    <row r="191" spans="1:13" ht="16.8" x14ac:dyDescent="0.4">
      <c r="A191" s="104"/>
      <c r="B191" s="328"/>
      <c r="C191" s="328"/>
      <c r="D191" s="328"/>
      <c r="E191" s="328"/>
      <c r="F191" s="328"/>
      <c r="G191" s="328"/>
      <c r="H191" s="125"/>
      <c r="I191" s="125"/>
      <c r="J191" s="125"/>
      <c r="K191" s="125"/>
      <c r="L191" s="125"/>
      <c r="M191" s="125"/>
    </row>
    <row r="192" spans="1:13" ht="17.399999999999999" thickBot="1" x14ac:dyDescent="0.45">
      <c r="A192" s="161" t="s">
        <v>942</v>
      </c>
      <c r="B192" s="329" t="s">
        <v>1047</v>
      </c>
      <c r="C192" s="329"/>
      <c r="D192" s="329"/>
      <c r="E192" s="329"/>
      <c r="F192" s="329"/>
      <c r="G192" s="329"/>
      <c r="H192" s="125"/>
      <c r="I192" s="125"/>
      <c r="J192" s="125"/>
      <c r="K192" s="125"/>
      <c r="L192" s="125"/>
      <c r="M192" s="125"/>
    </row>
    <row r="193" spans="1:13" ht="16.8" x14ac:dyDescent="0.4">
      <c r="A193" s="330">
        <v>1</v>
      </c>
      <c r="B193" s="331" t="s">
        <v>831</v>
      </c>
      <c r="C193" s="461" t="s">
        <v>1010</v>
      </c>
      <c r="D193" s="462"/>
      <c r="E193" s="462"/>
      <c r="F193" s="462"/>
      <c r="G193" s="463"/>
      <c r="H193" s="255"/>
      <c r="I193" s="331" t="s">
        <v>934</v>
      </c>
      <c r="J193" s="331"/>
      <c r="K193" s="331"/>
      <c r="L193" s="331"/>
      <c r="M193" s="155"/>
    </row>
    <row r="194" spans="1:13" ht="16.8" x14ac:dyDescent="0.4">
      <c r="A194" s="313"/>
      <c r="B194" s="267"/>
      <c r="C194" s="306" t="s">
        <v>1011</v>
      </c>
      <c r="D194" s="307"/>
      <c r="E194" s="307"/>
      <c r="F194" s="307"/>
      <c r="G194" s="322"/>
      <c r="H194" s="254"/>
      <c r="I194" s="267" t="s">
        <v>933</v>
      </c>
      <c r="J194" s="267"/>
      <c r="K194" s="267"/>
      <c r="L194" s="267"/>
      <c r="M194" s="157"/>
    </row>
    <row r="195" spans="1:13" ht="16.8" x14ac:dyDescent="0.4">
      <c r="A195" s="313"/>
      <c r="B195" s="267"/>
      <c r="C195" s="267" t="s">
        <v>1012</v>
      </c>
      <c r="D195" s="267"/>
      <c r="E195" s="267"/>
      <c r="F195" s="267"/>
      <c r="G195" s="267"/>
      <c r="H195" s="254"/>
      <c r="I195" s="267" t="s">
        <v>935</v>
      </c>
      <c r="J195" s="267"/>
      <c r="K195" s="267"/>
      <c r="L195" s="267"/>
      <c r="M195" s="157"/>
    </row>
    <row r="196" spans="1:13" ht="16.8" x14ac:dyDescent="0.4">
      <c r="A196" s="313"/>
      <c r="B196" s="267"/>
      <c r="C196" s="315" t="s">
        <v>1021</v>
      </c>
      <c r="D196" s="316"/>
      <c r="E196" s="316"/>
      <c r="F196" s="316"/>
      <c r="G196" s="317"/>
      <c r="H196" s="325"/>
      <c r="I196" s="267" t="s">
        <v>936</v>
      </c>
      <c r="J196" s="267"/>
      <c r="K196" s="267"/>
      <c r="L196" s="267"/>
      <c r="M196" s="157"/>
    </row>
    <row r="197" spans="1:13" ht="16.8" x14ac:dyDescent="0.4">
      <c r="A197" s="313"/>
      <c r="B197" s="267"/>
      <c r="C197" s="323"/>
      <c r="D197" s="274"/>
      <c r="E197" s="274"/>
      <c r="F197" s="274"/>
      <c r="G197" s="324"/>
      <c r="H197" s="326"/>
      <c r="I197" s="267" t="s">
        <v>937</v>
      </c>
      <c r="J197" s="267"/>
      <c r="K197" s="267"/>
      <c r="L197" s="267"/>
      <c r="M197" s="157"/>
    </row>
    <row r="198" spans="1:13" ht="16.8" x14ac:dyDescent="0.4">
      <c r="A198" s="314"/>
      <c r="B198" s="267"/>
      <c r="C198" s="323"/>
      <c r="D198" s="274"/>
      <c r="E198" s="274"/>
      <c r="F198" s="274"/>
      <c r="G198" s="324"/>
      <c r="H198" s="327"/>
      <c r="I198" s="267" t="s">
        <v>1073</v>
      </c>
      <c r="J198" s="267"/>
      <c r="K198" s="267"/>
      <c r="L198" s="267"/>
      <c r="M198" s="157"/>
    </row>
    <row r="199" spans="1:13" ht="16.8" x14ac:dyDescent="0.4">
      <c r="A199" s="312">
        <v>2</v>
      </c>
      <c r="B199" s="267" t="s">
        <v>831</v>
      </c>
      <c r="C199" s="267" t="s">
        <v>1010</v>
      </c>
      <c r="D199" s="267"/>
      <c r="E199" s="267"/>
      <c r="F199" s="267"/>
      <c r="G199" s="267"/>
      <c r="H199" s="254"/>
      <c r="I199" s="267" t="s">
        <v>934</v>
      </c>
      <c r="J199" s="267"/>
      <c r="K199" s="267"/>
      <c r="L199" s="267"/>
      <c r="M199" s="157"/>
    </row>
    <row r="200" spans="1:13" ht="16.8" x14ac:dyDescent="0.4">
      <c r="A200" s="313"/>
      <c r="B200" s="267"/>
      <c r="C200" s="306" t="s">
        <v>1011</v>
      </c>
      <c r="D200" s="307"/>
      <c r="E200" s="307"/>
      <c r="F200" s="307"/>
      <c r="G200" s="322"/>
      <c r="H200" s="254"/>
      <c r="I200" s="267" t="s">
        <v>933</v>
      </c>
      <c r="J200" s="267"/>
      <c r="K200" s="267"/>
      <c r="L200" s="267"/>
      <c r="M200" s="157"/>
    </row>
    <row r="201" spans="1:13" ht="16.8" x14ac:dyDescent="0.4">
      <c r="A201" s="313"/>
      <c r="B201" s="267"/>
      <c r="C201" s="267" t="s">
        <v>1012</v>
      </c>
      <c r="D201" s="267"/>
      <c r="E201" s="267"/>
      <c r="F201" s="267"/>
      <c r="G201" s="267"/>
      <c r="H201" s="254"/>
      <c r="I201" s="267" t="s">
        <v>935</v>
      </c>
      <c r="J201" s="267"/>
      <c r="K201" s="267"/>
      <c r="L201" s="267"/>
      <c r="M201" s="157"/>
    </row>
    <row r="202" spans="1:13" ht="16.8" x14ac:dyDescent="0.4">
      <c r="A202" s="313"/>
      <c r="B202" s="267"/>
      <c r="C202" s="315" t="s">
        <v>1021</v>
      </c>
      <c r="D202" s="316"/>
      <c r="E202" s="316"/>
      <c r="F202" s="316"/>
      <c r="G202" s="317"/>
      <c r="H202" s="325"/>
      <c r="I202" s="267" t="s">
        <v>936</v>
      </c>
      <c r="J202" s="267"/>
      <c r="K202" s="267"/>
      <c r="L202" s="267"/>
      <c r="M202" s="157"/>
    </row>
    <row r="203" spans="1:13" ht="16.8" x14ac:dyDescent="0.4">
      <c r="A203" s="313"/>
      <c r="B203" s="267"/>
      <c r="C203" s="323"/>
      <c r="D203" s="274"/>
      <c r="E203" s="274"/>
      <c r="F203" s="274"/>
      <c r="G203" s="324"/>
      <c r="H203" s="326"/>
      <c r="I203" s="267" t="s">
        <v>937</v>
      </c>
      <c r="J203" s="267"/>
      <c r="K203" s="267"/>
      <c r="L203" s="267"/>
      <c r="M203" s="157"/>
    </row>
    <row r="204" spans="1:13" ht="16.8" x14ac:dyDescent="0.4">
      <c r="A204" s="314"/>
      <c r="B204" s="267"/>
      <c r="C204" s="318"/>
      <c r="D204" s="319"/>
      <c r="E204" s="319"/>
      <c r="F204" s="319"/>
      <c r="G204" s="320"/>
      <c r="H204" s="327"/>
      <c r="I204" s="267" t="s">
        <v>1073</v>
      </c>
      <c r="J204" s="267"/>
      <c r="K204" s="267"/>
      <c r="L204" s="267"/>
      <c r="M204" s="157"/>
    </row>
    <row r="205" spans="1:13" ht="16.8" x14ac:dyDescent="0.4">
      <c r="A205" s="312">
        <v>3</v>
      </c>
      <c r="B205" s="267" t="s">
        <v>831</v>
      </c>
      <c r="C205" s="267" t="s">
        <v>1010</v>
      </c>
      <c r="D205" s="267"/>
      <c r="E205" s="267"/>
      <c r="F205" s="267"/>
      <c r="G205" s="267"/>
      <c r="H205" s="254"/>
      <c r="I205" s="267" t="s">
        <v>934</v>
      </c>
      <c r="J205" s="267"/>
      <c r="K205" s="267"/>
      <c r="L205" s="267"/>
      <c r="M205" s="157"/>
    </row>
    <row r="206" spans="1:13" ht="16.8" x14ac:dyDescent="0.4">
      <c r="A206" s="313"/>
      <c r="B206" s="267"/>
      <c r="C206" s="306" t="s">
        <v>1011</v>
      </c>
      <c r="D206" s="307"/>
      <c r="E206" s="307"/>
      <c r="F206" s="307"/>
      <c r="G206" s="322"/>
      <c r="H206" s="254"/>
      <c r="I206" s="267" t="s">
        <v>933</v>
      </c>
      <c r="J206" s="267"/>
      <c r="K206" s="267"/>
      <c r="L206" s="267"/>
      <c r="M206" s="157"/>
    </row>
    <row r="207" spans="1:13" ht="16.8" x14ac:dyDescent="0.4">
      <c r="A207" s="313"/>
      <c r="B207" s="267"/>
      <c r="C207" s="267" t="s">
        <v>1012</v>
      </c>
      <c r="D207" s="267"/>
      <c r="E207" s="267"/>
      <c r="F207" s="267"/>
      <c r="G207" s="267"/>
      <c r="H207" s="254"/>
      <c r="I207" s="267" t="s">
        <v>935</v>
      </c>
      <c r="J207" s="267"/>
      <c r="K207" s="267"/>
      <c r="L207" s="267"/>
      <c r="M207" s="157"/>
    </row>
    <row r="208" spans="1:13" ht="16.8" x14ac:dyDescent="0.4">
      <c r="A208" s="313"/>
      <c r="B208" s="267"/>
      <c r="C208" s="315" t="s">
        <v>1021</v>
      </c>
      <c r="D208" s="316"/>
      <c r="E208" s="316"/>
      <c r="F208" s="316"/>
      <c r="G208" s="317"/>
      <c r="H208" s="325"/>
      <c r="I208" s="267" t="s">
        <v>936</v>
      </c>
      <c r="J208" s="267"/>
      <c r="K208" s="267"/>
      <c r="L208" s="267"/>
      <c r="M208" s="157"/>
    </row>
    <row r="209" spans="1:13" ht="16.8" x14ac:dyDescent="0.4">
      <c r="A209" s="313"/>
      <c r="B209" s="267"/>
      <c r="C209" s="323"/>
      <c r="D209" s="274"/>
      <c r="E209" s="274"/>
      <c r="F209" s="274"/>
      <c r="G209" s="324"/>
      <c r="H209" s="326"/>
      <c r="I209" s="267" t="s">
        <v>937</v>
      </c>
      <c r="J209" s="267"/>
      <c r="K209" s="267"/>
      <c r="L209" s="267"/>
      <c r="M209" s="157"/>
    </row>
    <row r="210" spans="1:13" ht="16.8" x14ac:dyDescent="0.4">
      <c r="A210" s="314"/>
      <c r="B210" s="267"/>
      <c r="C210" s="318"/>
      <c r="D210" s="319"/>
      <c r="E210" s="319"/>
      <c r="F210" s="319"/>
      <c r="G210" s="320"/>
      <c r="H210" s="327"/>
      <c r="I210" s="267" t="s">
        <v>1073</v>
      </c>
      <c r="J210" s="267"/>
      <c r="K210" s="267"/>
      <c r="L210" s="267"/>
      <c r="M210" s="157"/>
    </row>
    <row r="211" spans="1:13" ht="16.8" x14ac:dyDescent="0.4">
      <c r="A211" s="312">
        <v>4</v>
      </c>
      <c r="B211" s="267" t="s">
        <v>831</v>
      </c>
      <c r="C211" s="267" t="s">
        <v>1010</v>
      </c>
      <c r="D211" s="267"/>
      <c r="E211" s="267"/>
      <c r="F211" s="267"/>
      <c r="G211" s="267"/>
      <c r="H211" s="254"/>
      <c r="I211" s="267" t="s">
        <v>934</v>
      </c>
      <c r="J211" s="267"/>
      <c r="K211" s="267"/>
      <c r="L211" s="267"/>
      <c r="M211" s="157"/>
    </row>
    <row r="212" spans="1:13" ht="16.8" x14ac:dyDescent="0.4">
      <c r="A212" s="313"/>
      <c r="B212" s="267"/>
      <c r="C212" s="306" t="s">
        <v>1011</v>
      </c>
      <c r="D212" s="307"/>
      <c r="E212" s="307"/>
      <c r="F212" s="307"/>
      <c r="G212" s="322"/>
      <c r="H212" s="254"/>
      <c r="I212" s="267" t="s">
        <v>933</v>
      </c>
      <c r="J212" s="267"/>
      <c r="K212" s="267"/>
      <c r="L212" s="267"/>
      <c r="M212" s="157"/>
    </row>
    <row r="213" spans="1:13" ht="16.8" x14ac:dyDescent="0.4">
      <c r="A213" s="313"/>
      <c r="B213" s="267"/>
      <c r="C213" s="267" t="s">
        <v>1012</v>
      </c>
      <c r="D213" s="267"/>
      <c r="E213" s="267"/>
      <c r="F213" s="267"/>
      <c r="G213" s="267"/>
      <c r="H213" s="254"/>
      <c r="I213" s="267" t="s">
        <v>935</v>
      </c>
      <c r="J213" s="267"/>
      <c r="K213" s="267"/>
      <c r="L213" s="267"/>
      <c r="M213" s="157"/>
    </row>
    <row r="214" spans="1:13" ht="16.8" x14ac:dyDescent="0.4">
      <c r="A214" s="313"/>
      <c r="B214" s="267"/>
      <c r="C214" s="315" t="s">
        <v>1021</v>
      </c>
      <c r="D214" s="316"/>
      <c r="E214" s="316"/>
      <c r="F214" s="316"/>
      <c r="G214" s="317"/>
      <c r="H214" s="325"/>
      <c r="I214" s="267" t="s">
        <v>936</v>
      </c>
      <c r="J214" s="267"/>
      <c r="K214" s="267"/>
      <c r="L214" s="267"/>
      <c r="M214" s="157"/>
    </row>
    <row r="215" spans="1:13" ht="16.8" x14ac:dyDescent="0.4">
      <c r="A215" s="313"/>
      <c r="B215" s="267"/>
      <c r="C215" s="323"/>
      <c r="D215" s="274"/>
      <c r="E215" s="274"/>
      <c r="F215" s="274"/>
      <c r="G215" s="324"/>
      <c r="H215" s="326"/>
      <c r="I215" s="267" t="s">
        <v>937</v>
      </c>
      <c r="J215" s="267"/>
      <c r="K215" s="267"/>
      <c r="L215" s="267"/>
      <c r="M215" s="157"/>
    </row>
    <row r="216" spans="1:13" ht="16.8" x14ac:dyDescent="0.4">
      <c r="A216" s="314"/>
      <c r="B216" s="267"/>
      <c r="C216" s="318"/>
      <c r="D216" s="319"/>
      <c r="E216" s="319"/>
      <c r="F216" s="319"/>
      <c r="G216" s="320"/>
      <c r="H216" s="327"/>
      <c r="I216" s="267" t="s">
        <v>1073</v>
      </c>
      <c r="J216" s="267"/>
      <c r="K216" s="267"/>
      <c r="L216" s="267"/>
      <c r="M216" s="157"/>
    </row>
    <row r="217" spans="1:13" ht="16.8" x14ac:dyDescent="0.4">
      <c r="A217" s="312">
        <v>5</v>
      </c>
      <c r="B217" s="267" t="s">
        <v>831</v>
      </c>
      <c r="C217" s="267" t="s">
        <v>1010</v>
      </c>
      <c r="D217" s="267"/>
      <c r="E217" s="267"/>
      <c r="F217" s="267"/>
      <c r="G217" s="267"/>
      <c r="H217" s="254"/>
      <c r="I217" s="267" t="s">
        <v>934</v>
      </c>
      <c r="J217" s="267"/>
      <c r="K217" s="267"/>
      <c r="L217" s="267"/>
      <c r="M217" s="157"/>
    </row>
    <row r="218" spans="1:13" ht="16.8" x14ac:dyDescent="0.4">
      <c r="A218" s="313"/>
      <c r="B218" s="267"/>
      <c r="C218" s="306" t="s">
        <v>1011</v>
      </c>
      <c r="D218" s="307"/>
      <c r="E218" s="307"/>
      <c r="F218" s="307"/>
      <c r="G218" s="322"/>
      <c r="H218" s="254"/>
      <c r="I218" s="267" t="s">
        <v>933</v>
      </c>
      <c r="J218" s="267"/>
      <c r="K218" s="267"/>
      <c r="L218" s="267"/>
      <c r="M218" s="157"/>
    </row>
    <row r="219" spans="1:13" ht="16.8" x14ac:dyDescent="0.4">
      <c r="A219" s="313"/>
      <c r="B219" s="267"/>
      <c r="C219" s="267" t="s">
        <v>1012</v>
      </c>
      <c r="D219" s="267"/>
      <c r="E219" s="267"/>
      <c r="F219" s="267"/>
      <c r="G219" s="267"/>
      <c r="H219" s="254"/>
      <c r="I219" s="267" t="s">
        <v>935</v>
      </c>
      <c r="J219" s="267"/>
      <c r="K219" s="267"/>
      <c r="L219" s="267"/>
      <c r="M219" s="157"/>
    </row>
    <row r="220" spans="1:13" ht="16.8" x14ac:dyDescent="0.4">
      <c r="A220" s="313"/>
      <c r="B220" s="267"/>
      <c r="C220" s="315" t="s">
        <v>1021</v>
      </c>
      <c r="D220" s="316"/>
      <c r="E220" s="316"/>
      <c r="F220" s="316"/>
      <c r="G220" s="317"/>
      <c r="H220" s="325"/>
      <c r="I220" s="267" t="s">
        <v>936</v>
      </c>
      <c r="J220" s="267"/>
      <c r="K220" s="267"/>
      <c r="L220" s="267"/>
      <c r="M220" s="157"/>
    </row>
    <row r="221" spans="1:13" ht="16.8" x14ac:dyDescent="0.4">
      <c r="A221" s="313"/>
      <c r="B221" s="267"/>
      <c r="C221" s="323"/>
      <c r="D221" s="274"/>
      <c r="E221" s="274"/>
      <c r="F221" s="274"/>
      <c r="G221" s="324"/>
      <c r="H221" s="326"/>
      <c r="I221" s="267" t="s">
        <v>937</v>
      </c>
      <c r="J221" s="267"/>
      <c r="K221" s="267"/>
      <c r="L221" s="267"/>
      <c r="M221" s="157"/>
    </row>
    <row r="222" spans="1:13" ht="16.8" x14ac:dyDescent="0.4">
      <c r="A222" s="314"/>
      <c r="B222" s="267"/>
      <c r="C222" s="318"/>
      <c r="D222" s="319"/>
      <c r="E222" s="319"/>
      <c r="F222" s="319"/>
      <c r="G222" s="320"/>
      <c r="H222" s="327"/>
      <c r="I222" s="267" t="s">
        <v>1073</v>
      </c>
      <c r="J222" s="267"/>
      <c r="K222" s="267"/>
      <c r="L222" s="267"/>
      <c r="M222" s="157"/>
    </row>
    <row r="223" spans="1:13" ht="16.8" x14ac:dyDescent="0.4">
      <c r="A223" s="312">
        <v>6</v>
      </c>
      <c r="B223" s="267" t="s">
        <v>831</v>
      </c>
      <c r="C223" s="267" t="s">
        <v>1010</v>
      </c>
      <c r="D223" s="267"/>
      <c r="E223" s="267"/>
      <c r="F223" s="267"/>
      <c r="G223" s="267"/>
      <c r="H223" s="254"/>
      <c r="I223" s="267" t="s">
        <v>934</v>
      </c>
      <c r="J223" s="267"/>
      <c r="K223" s="267"/>
      <c r="L223" s="267"/>
      <c r="M223" s="157"/>
    </row>
    <row r="224" spans="1:13" ht="16.8" x14ac:dyDescent="0.4">
      <c r="A224" s="313"/>
      <c r="B224" s="267"/>
      <c r="C224" s="306" t="s">
        <v>1011</v>
      </c>
      <c r="D224" s="307"/>
      <c r="E224" s="307"/>
      <c r="F224" s="307"/>
      <c r="G224" s="322"/>
      <c r="H224" s="254"/>
      <c r="I224" s="267" t="s">
        <v>933</v>
      </c>
      <c r="J224" s="267"/>
      <c r="K224" s="267"/>
      <c r="L224" s="267"/>
      <c r="M224" s="157"/>
    </row>
    <row r="225" spans="1:13" ht="16.8" x14ac:dyDescent="0.4">
      <c r="A225" s="313"/>
      <c r="B225" s="267"/>
      <c r="C225" s="267" t="s">
        <v>1012</v>
      </c>
      <c r="D225" s="267"/>
      <c r="E225" s="267"/>
      <c r="F225" s="267"/>
      <c r="G225" s="267"/>
      <c r="H225" s="254"/>
      <c r="I225" s="267" t="s">
        <v>935</v>
      </c>
      <c r="J225" s="267"/>
      <c r="K225" s="267"/>
      <c r="L225" s="267"/>
      <c r="M225" s="157"/>
    </row>
    <row r="226" spans="1:13" ht="16.8" x14ac:dyDescent="0.4">
      <c r="A226" s="313"/>
      <c r="B226" s="267"/>
      <c r="C226" s="315" t="s">
        <v>1021</v>
      </c>
      <c r="D226" s="316"/>
      <c r="E226" s="316"/>
      <c r="F226" s="316"/>
      <c r="G226" s="317"/>
      <c r="H226" s="325"/>
      <c r="I226" s="267" t="s">
        <v>936</v>
      </c>
      <c r="J226" s="267"/>
      <c r="K226" s="267"/>
      <c r="L226" s="267"/>
      <c r="M226" s="157"/>
    </row>
    <row r="227" spans="1:13" ht="16.8" x14ac:dyDescent="0.4">
      <c r="A227" s="313"/>
      <c r="B227" s="267"/>
      <c r="C227" s="323"/>
      <c r="D227" s="274"/>
      <c r="E227" s="274"/>
      <c r="F227" s="274"/>
      <c r="G227" s="324"/>
      <c r="H227" s="326"/>
      <c r="I227" s="267" t="s">
        <v>937</v>
      </c>
      <c r="J227" s="267"/>
      <c r="K227" s="267"/>
      <c r="L227" s="267"/>
      <c r="M227" s="157"/>
    </row>
    <row r="228" spans="1:13" ht="16.8" x14ac:dyDescent="0.4">
      <c r="A228" s="314"/>
      <c r="B228" s="267"/>
      <c r="C228" s="318"/>
      <c r="D228" s="319"/>
      <c r="E228" s="319"/>
      <c r="F228" s="319"/>
      <c r="G228" s="320"/>
      <c r="H228" s="327"/>
      <c r="I228" s="267" t="s">
        <v>1073</v>
      </c>
      <c r="J228" s="267"/>
      <c r="K228" s="267"/>
      <c r="L228" s="267"/>
      <c r="M228" s="157"/>
    </row>
    <row r="229" spans="1:13" ht="16.8" x14ac:dyDescent="0.4">
      <c r="A229" s="312">
        <v>7</v>
      </c>
      <c r="B229" s="267" t="s">
        <v>969</v>
      </c>
      <c r="C229" s="267" t="s">
        <v>1010</v>
      </c>
      <c r="D229" s="267"/>
      <c r="E229" s="267"/>
      <c r="F229" s="267"/>
      <c r="G229" s="267"/>
      <c r="H229" s="254"/>
      <c r="I229" s="267" t="s">
        <v>934</v>
      </c>
      <c r="J229" s="267"/>
      <c r="K229" s="267"/>
      <c r="L229" s="267"/>
      <c r="M229" s="157"/>
    </row>
    <row r="230" spans="1:13" ht="16.8" x14ac:dyDescent="0.4">
      <c r="A230" s="313"/>
      <c r="B230" s="267"/>
      <c r="C230" s="306" t="s">
        <v>1011</v>
      </c>
      <c r="D230" s="307"/>
      <c r="E230" s="307"/>
      <c r="F230" s="307"/>
      <c r="G230" s="322"/>
      <c r="H230" s="254"/>
      <c r="I230" s="267" t="s">
        <v>933</v>
      </c>
      <c r="J230" s="267"/>
      <c r="K230" s="267"/>
      <c r="L230" s="267"/>
      <c r="M230" s="157"/>
    </row>
    <row r="231" spans="1:13" ht="16.8" x14ac:dyDescent="0.4">
      <c r="A231" s="313"/>
      <c r="B231" s="267"/>
      <c r="C231" s="267" t="s">
        <v>1012</v>
      </c>
      <c r="D231" s="267"/>
      <c r="E231" s="267"/>
      <c r="F231" s="267"/>
      <c r="G231" s="267"/>
      <c r="H231" s="254"/>
      <c r="I231" s="267" t="s">
        <v>935</v>
      </c>
      <c r="J231" s="267"/>
      <c r="K231" s="267"/>
      <c r="L231" s="267"/>
      <c r="M231" s="157"/>
    </row>
    <row r="232" spans="1:13" ht="16.8" x14ac:dyDescent="0.4">
      <c r="A232" s="313"/>
      <c r="B232" s="267"/>
      <c r="C232" s="315" t="s">
        <v>1021</v>
      </c>
      <c r="D232" s="316"/>
      <c r="E232" s="316"/>
      <c r="F232" s="316"/>
      <c r="G232" s="317"/>
      <c r="H232" s="325"/>
      <c r="I232" s="267" t="s">
        <v>936</v>
      </c>
      <c r="J232" s="267"/>
      <c r="K232" s="267"/>
      <c r="L232" s="267"/>
      <c r="M232" s="157"/>
    </row>
    <row r="233" spans="1:13" ht="16.8" x14ac:dyDescent="0.4">
      <c r="A233" s="313"/>
      <c r="B233" s="267"/>
      <c r="C233" s="323"/>
      <c r="D233" s="274"/>
      <c r="E233" s="274"/>
      <c r="F233" s="274"/>
      <c r="G233" s="324"/>
      <c r="H233" s="326"/>
      <c r="I233" s="267" t="s">
        <v>937</v>
      </c>
      <c r="J233" s="267"/>
      <c r="K233" s="267"/>
      <c r="L233" s="267"/>
      <c r="M233" s="157"/>
    </row>
    <row r="234" spans="1:13" ht="16.8" x14ac:dyDescent="0.4">
      <c r="A234" s="314"/>
      <c r="B234" s="267"/>
      <c r="C234" s="318"/>
      <c r="D234" s="319"/>
      <c r="E234" s="319"/>
      <c r="F234" s="319"/>
      <c r="G234" s="320"/>
      <c r="H234" s="327"/>
      <c r="I234" s="267" t="s">
        <v>1073</v>
      </c>
      <c r="J234" s="267"/>
      <c r="K234" s="267"/>
      <c r="L234" s="267"/>
      <c r="M234" s="157"/>
    </row>
    <row r="235" spans="1:13" ht="16.8" x14ac:dyDescent="0.4">
      <c r="A235" s="312">
        <v>8</v>
      </c>
      <c r="B235" s="267" t="s">
        <v>969</v>
      </c>
      <c r="C235" s="267" t="s">
        <v>1010</v>
      </c>
      <c r="D235" s="267"/>
      <c r="E235" s="267"/>
      <c r="F235" s="267"/>
      <c r="G235" s="267"/>
      <c r="H235" s="254"/>
      <c r="I235" s="267" t="s">
        <v>934</v>
      </c>
      <c r="J235" s="267"/>
      <c r="K235" s="267"/>
      <c r="L235" s="267"/>
      <c r="M235" s="157"/>
    </row>
    <row r="236" spans="1:13" ht="16.8" x14ac:dyDescent="0.4">
      <c r="A236" s="313"/>
      <c r="B236" s="267"/>
      <c r="C236" s="306" t="s">
        <v>1011</v>
      </c>
      <c r="D236" s="307"/>
      <c r="E236" s="307"/>
      <c r="F236" s="307"/>
      <c r="G236" s="322"/>
      <c r="H236" s="254"/>
      <c r="I236" s="267" t="s">
        <v>933</v>
      </c>
      <c r="J236" s="267"/>
      <c r="K236" s="267"/>
      <c r="L236" s="267"/>
      <c r="M236" s="157"/>
    </row>
    <row r="237" spans="1:13" ht="16.8" x14ac:dyDescent="0.4">
      <c r="A237" s="313"/>
      <c r="B237" s="267"/>
      <c r="C237" s="267" t="s">
        <v>1012</v>
      </c>
      <c r="D237" s="267"/>
      <c r="E237" s="267"/>
      <c r="F237" s="267"/>
      <c r="G237" s="267"/>
      <c r="H237" s="254"/>
      <c r="I237" s="267" t="s">
        <v>935</v>
      </c>
      <c r="J237" s="267"/>
      <c r="K237" s="267"/>
      <c r="L237" s="267"/>
      <c r="M237" s="157"/>
    </row>
    <row r="238" spans="1:13" ht="16.8" x14ac:dyDescent="0.4">
      <c r="A238" s="313"/>
      <c r="B238" s="267"/>
      <c r="C238" s="315" t="s">
        <v>1021</v>
      </c>
      <c r="D238" s="316"/>
      <c r="E238" s="316"/>
      <c r="F238" s="316"/>
      <c r="G238" s="317"/>
      <c r="H238" s="325"/>
      <c r="I238" s="267" t="s">
        <v>936</v>
      </c>
      <c r="J238" s="267"/>
      <c r="K238" s="267"/>
      <c r="L238" s="267"/>
      <c r="M238" s="157"/>
    </row>
    <row r="239" spans="1:13" ht="16.8" x14ac:dyDescent="0.4">
      <c r="A239" s="313"/>
      <c r="B239" s="267"/>
      <c r="C239" s="323"/>
      <c r="D239" s="274"/>
      <c r="E239" s="274"/>
      <c r="F239" s="274"/>
      <c r="G239" s="324"/>
      <c r="H239" s="326"/>
      <c r="I239" s="267" t="s">
        <v>937</v>
      </c>
      <c r="J239" s="267"/>
      <c r="K239" s="267"/>
      <c r="L239" s="267"/>
      <c r="M239" s="157"/>
    </row>
    <row r="240" spans="1:13" ht="16.8" x14ac:dyDescent="0.4">
      <c r="A240" s="314"/>
      <c r="B240" s="267"/>
      <c r="C240" s="318"/>
      <c r="D240" s="319"/>
      <c r="E240" s="319"/>
      <c r="F240" s="319"/>
      <c r="G240" s="320"/>
      <c r="H240" s="327"/>
      <c r="I240" s="267" t="s">
        <v>1073</v>
      </c>
      <c r="J240" s="267"/>
      <c r="K240" s="267"/>
      <c r="L240" s="267"/>
      <c r="M240" s="157"/>
    </row>
    <row r="241" spans="1:13" ht="16.8" x14ac:dyDescent="0.4">
      <c r="A241" s="312">
        <v>9</v>
      </c>
      <c r="B241" s="267" t="s">
        <v>969</v>
      </c>
      <c r="C241" s="267" t="s">
        <v>1010</v>
      </c>
      <c r="D241" s="267"/>
      <c r="E241" s="267"/>
      <c r="F241" s="267"/>
      <c r="G241" s="267"/>
      <c r="H241" s="254"/>
      <c r="I241" s="267" t="s">
        <v>934</v>
      </c>
      <c r="J241" s="267"/>
      <c r="K241" s="267"/>
      <c r="L241" s="267"/>
      <c r="M241" s="157"/>
    </row>
    <row r="242" spans="1:13" ht="16.8" x14ac:dyDescent="0.4">
      <c r="A242" s="313"/>
      <c r="B242" s="267"/>
      <c r="C242" s="306" t="s">
        <v>1011</v>
      </c>
      <c r="D242" s="307"/>
      <c r="E242" s="307"/>
      <c r="F242" s="307"/>
      <c r="G242" s="322"/>
      <c r="H242" s="254"/>
      <c r="I242" s="267" t="s">
        <v>933</v>
      </c>
      <c r="J242" s="267"/>
      <c r="K242" s="267"/>
      <c r="L242" s="267"/>
      <c r="M242" s="157"/>
    </row>
    <row r="243" spans="1:13" ht="16.8" x14ac:dyDescent="0.4">
      <c r="A243" s="313"/>
      <c r="B243" s="267"/>
      <c r="C243" s="267" t="s">
        <v>1012</v>
      </c>
      <c r="D243" s="267"/>
      <c r="E243" s="267"/>
      <c r="F243" s="267"/>
      <c r="G243" s="267"/>
      <c r="H243" s="254"/>
      <c r="I243" s="267" t="s">
        <v>935</v>
      </c>
      <c r="J243" s="267"/>
      <c r="K243" s="267"/>
      <c r="L243" s="267"/>
      <c r="M243" s="157"/>
    </row>
    <row r="244" spans="1:13" ht="16.8" x14ac:dyDescent="0.4">
      <c r="A244" s="313"/>
      <c r="B244" s="267"/>
      <c r="C244" s="315" t="s">
        <v>1021</v>
      </c>
      <c r="D244" s="316"/>
      <c r="E244" s="316"/>
      <c r="F244" s="316"/>
      <c r="G244" s="317"/>
      <c r="H244" s="325"/>
      <c r="I244" s="267" t="s">
        <v>936</v>
      </c>
      <c r="J244" s="267"/>
      <c r="K244" s="267"/>
      <c r="L244" s="267"/>
      <c r="M244" s="157"/>
    </row>
    <row r="245" spans="1:13" ht="16.8" x14ac:dyDescent="0.4">
      <c r="A245" s="313"/>
      <c r="B245" s="267"/>
      <c r="C245" s="323"/>
      <c r="D245" s="274"/>
      <c r="E245" s="274"/>
      <c r="F245" s="274"/>
      <c r="G245" s="324"/>
      <c r="H245" s="326"/>
      <c r="I245" s="267" t="s">
        <v>937</v>
      </c>
      <c r="J245" s="267"/>
      <c r="K245" s="267"/>
      <c r="L245" s="267"/>
      <c r="M245" s="157"/>
    </row>
    <row r="246" spans="1:13" ht="16.8" x14ac:dyDescent="0.4">
      <c r="A246" s="314"/>
      <c r="B246" s="267"/>
      <c r="C246" s="318"/>
      <c r="D246" s="319"/>
      <c r="E246" s="319"/>
      <c r="F246" s="319"/>
      <c r="G246" s="320"/>
      <c r="H246" s="327"/>
      <c r="I246" s="267" t="s">
        <v>1073</v>
      </c>
      <c r="J246" s="267"/>
      <c r="K246" s="267"/>
      <c r="L246" s="267"/>
      <c r="M246" s="157"/>
    </row>
    <row r="247" spans="1:13" ht="16.8" x14ac:dyDescent="0.4">
      <c r="A247" s="312">
        <v>10</v>
      </c>
      <c r="B247" s="267" t="s">
        <v>969</v>
      </c>
      <c r="C247" s="267" t="s">
        <v>1010</v>
      </c>
      <c r="D247" s="267"/>
      <c r="E247" s="267"/>
      <c r="F247" s="267"/>
      <c r="G247" s="267"/>
      <c r="H247" s="254"/>
      <c r="I247" s="267" t="s">
        <v>934</v>
      </c>
      <c r="J247" s="267"/>
      <c r="K247" s="267"/>
      <c r="L247" s="267"/>
      <c r="M247" s="157"/>
    </row>
    <row r="248" spans="1:13" ht="16.8" x14ac:dyDescent="0.4">
      <c r="A248" s="313"/>
      <c r="B248" s="267"/>
      <c r="C248" s="306" t="s">
        <v>1011</v>
      </c>
      <c r="D248" s="307"/>
      <c r="E248" s="307"/>
      <c r="F248" s="307"/>
      <c r="G248" s="322"/>
      <c r="H248" s="254"/>
      <c r="I248" s="267" t="s">
        <v>933</v>
      </c>
      <c r="J248" s="267"/>
      <c r="K248" s="267"/>
      <c r="L248" s="267"/>
      <c r="M248" s="157"/>
    </row>
    <row r="249" spans="1:13" ht="16.8" x14ac:dyDescent="0.4">
      <c r="A249" s="313"/>
      <c r="B249" s="267"/>
      <c r="C249" s="267" t="s">
        <v>1012</v>
      </c>
      <c r="D249" s="267"/>
      <c r="E249" s="267"/>
      <c r="F249" s="267"/>
      <c r="G249" s="267"/>
      <c r="H249" s="254"/>
      <c r="I249" s="267" t="s">
        <v>935</v>
      </c>
      <c r="J249" s="267"/>
      <c r="K249" s="267"/>
      <c r="L249" s="267"/>
      <c r="M249" s="157"/>
    </row>
    <row r="250" spans="1:13" ht="16.8" x14ac:dyDescent="0.4">
      <c r="A250" s="313"/>
      <c r="B250" s="267"/>
      <c r="C250" s="315" t="s">
        <v>1021</v>
      </c>
      <c r="D250" s="316"/>
      <c r="E250" s="316"/>
      <c r="F250" s="316"/>
      <c r="G250" s="317"/>
      <c r="H250" s="325"/>
      <c r="I250" s="267" t="s">
        <v>936</v>
      </c>
      <c r="J250" s="267"/>
      <c r="K250" s="267"/>
      <c r="L250" s="267"/>
      <c r="M250" s="157"/>
    </row>
    <row r="251" spans="1:13" ht="16.8" x14ac:dyDescent="0.4">
      <c r="A251" s="313"/>
      <c r="B251" s="267"/>
      <c r="C251" s="323"/>
      <c r="D251" s="274"/>
      <c r="E251" s="274"/>
      <c r="F251" s="274"/>
      <c r="G251" s="324"/>
      <c r="H251" s="326"/>
      <c r="I251" s="267" t="s">
        <v>937</v>
      </c>
      <c r="J251" s="267"/>
      <c r="K251" s="267"/>
      <c r="L251" s="267"/>
      <c r="M251" s="157"/>
    </row>
    <row r="252" spans="1:13" ht="16.8" x14ac:dyDescent="0.4">
      <c r="A252" s="314"/>
      <c r="B252" s="267"/>
      <c r="C252" s="318"/>
      <c r="D252" s="319"/>
      <c r="E252" s="319"/>
      <c r="F252" s="319"/>
      <c r="G252" s="320"/>
      <c r="H252" s="327"/>
      <c r="I252" s="267" t="s">
        <v>1073</v>
      </c>
      <c r="J252" s="267"/>
      <c r="K252" s="267"/>
      <c r="L252" s="267"/>
      <c r="M252" s="157"/>
    </row>
    <row r="253" spans="1:13" ht="16.8" x14ac:dyDescent="0.4">
      <c r="A253" s="312">
        <v>11</v>
      </c>
      <c r="B253" s="267" t="s">
        <v>969</v>
      </c>
      <c r="C253" s="267" t="s">
        <v>1010</v>
      </c>
      <c r="D253" s="267"/>
      <c r="E253" s="267"/>
      <c r="F253" s="267"/>
      <c r="G253" s="267"/>
      <c r="H253" s="254"/>
      <c r="I253" s="267" t="s">
        <v>934</v>
      </c>
      <c r="J253" s="267"/>
      <c r="K253" s="267"/>
      <c r="L253" s="267"/>
      <c r="M253" s="157"/>
    </row>
    <row r="254" spans="1:13" ht="16.8" x14ac:dyDescent="0.4">
      <c r="A254" s="313"/>
      <c r="B254" s="267"/>
      <c r="C254" s="306" t="s">
        <v>1011</v>
      </c>
      <c r="D254" s="307"/>
      <c r="E254" s="307"/>
      <c r="F254" s="307"/>
      <c r="G254" s="322"/>
      <c r="H254" s="254"/>
      <c r="I254" s="267" t="s">
        <v>933</v>
      </c>
      <c r="J254" s="267"/>
      <c r="K254" s="267"/>
      <c r="L254" s="267"/>
      <c r="M254" s="157"/>
    </row>
    <row r="255" spans="1:13" ht="16.8" x14ac:dyDescent="0.4">
      <c r="A255" s="313"/>
      <c r="B255" s="267"/>
      <c r="C255" s="267" t="s">
        <v>1012</v>
      </c>
      <c r="D255" s="267"/>
      <c r="E255" s="267"/>
      <c r="F255" s="267"/>
      <c r="G255" s="267"/>
      <c r="H255" s="254"/>
      <c r="I255" s="267" t="s">
        <v>935</v>
      </c>
      <c r="J255" s="267"/>
      <c r="K255" s="267"/>
      <c r="L255" s="267"/>
      <c r="M255" s="157"/>
    </row>
    <row r="256" spans="1:13" ht="16.8" x14ac:dyDescent="0.4">
      <c r="A256" s="313"/>
      <c r="B256" s="267"/>
      <c r="C256" s="315" t="s">
        <v>1021</v>
      </c>
      <c r="D256" s="316"/>
      <c r="E256" s="316"/>
      <c r="F256" s="316"/>
      <c r="G256" s="317"/>
      <c r="H256" s="325"/>
      <c r="I256" s="267" t="s">
        <v>936</v>
      </c>
      <c r="J256" s="267"/>
      <c r="K256" s="267"/>
      <c r="L256" s="267"/>
      <c r="M256" s="157"/>
    </row>
    <row r="257" spans="1:13" ht="16.8" x14ac:dyDescent="0.4">
      <c r="A257" s="313"/>
      <c r="B257" s="267"/>
      <c r="C257" s="323"/>
      <c r="D257" s="274"/>
      <c r="E257" s="274"/>
      <c r="F257" s="274"/>
      <c r="G257" s="324"/>
      <c r="H257" s="326"/>
      <c r="I257" s="267" t="s">
        <v>937</v>
      </c>
      <c r="J257" s="267"/>
      <c r="K257" s="267"/>
      <c r="L257" s="267"/>
      <c r="M257" s="157"/>
    </row>
    <row r="258" spans="1:13" ht="16.8" x14ac:dyDescent="0.4">
      <c r="A258" s="314"/>
      <c r="B258" s="267"/>
      <c r="C258" s="318"/>
      <c r="D258" s="319"/>
      <c r="E258" s="319"/>
      <c r="F258" s="319"/>
      <c r="G258" s="320"/>
      <c r="H258" s="327"/>
      <c r="I258" s="267" t="s">
        <v>1073</v>
      </c>
      <c r="J258" s="267"/>
      <c r="K258" s="267"/>
      <c r="L258" s="267"/>
      <c r="M258" s="157"/>
    </row>
    <row r="259" spans="1:13" ht="16.8" x14ac:dyDescent="0.4">
      <c r="A259" s="312">
        <v>12</v>
      </c>
      <c r="B259" s="267" t="s">
        <v>969</v>
      </c>
      <c r="C259" s="267" t="s">
        <v>1010</v>
      </c>
      <c r="D259" s="267"/>
      <c r="E259" s="267"/>
      <c r="F259" s="267"/>
      <c r="G259" s="267"/>
      <c r="H259" s="254"/>
      <c r="I259" s="267" t="s">
        <v>934</v>
      </c>
      <c r="J259" s="267"/>
      <c r="K259" s="267"/>
      <c r="L259" s="267"/>
      <c r="M259" s="157"/>
    </row>
    <row r="260" spans="1:13" ht="16.8" x14ac:dyDescent="0.4">
      <c r="A260" s="313"/>
      <c r="B260" s="267"/>
      <c r="C260" s="306" t="s">
        <v>1011</v>
      </c>
      <c r="D260" s="307"/>
      <c r="E260" s="307"/>
      <c r="F260" s="307"/>
      <c r="G260" s="322"/>
      <c r="H260" s="254"/>
      <c r="I260" s="267" t="s">
        <v>933</v>
      </c>
      <c r="J260" s="267"/>
      <c r="K260" s="267"/>
      <c r="L260" s="267"/>
      <c r="M260" s="157"/>
    </row>
    <row r="261" spans="1:13" ht="16.8" x14ac:dyDescent="0.4">
      <c r="A261" s="313"/>
      <c r="B261" s="267"/>
      <c r="C261" s="267" t="s">
        <v>1012</v>
      </c>
      <c r="D261" s="267"/>
      <c r="E261" s="267"/>
      <c r="F261" s="267"/>
      <c r="G261" s="267"/>
      <c r="H261" s="254"/>
      <c r="I261" s="267" t="s">
        <v>935</v>
      </c>
      <c r="J261" s="267"/>
      <c r="K261" s="267"/>
      <c r="L261" s="267"/>
      <c r="M261" s="157"/>
    </row>
    <row r="262" spans="1:13" ht="16.8" x14ac:dyDescent="0.4">
      <c r="A262" s="313"/>
      <c r="B262" s="267"/>
      <c r="C262" s="315" t="s">
        <v>1021</v>
      </c>
      <c r="D262" s="316"/>
      <c r="E262" s="316"/>
      <c r="F262" s="316"/>
      <c r="G262" s="317"/>
      <c r="H262" s="325"/>
      <c r="I262" s="267" t="s">
        <v>936</v>
      </c>
      <c r="J262" s="267"/>
      <c r="K262" s="267"/>
      <c r="L262" s="267"/>
      <c r="M262" s="157"/>
    </row>
    <row r="263" spans="1:13" ht="16.8" x14ac:dyDescent="0.4">
      <c r="A263" s="313"/>
      <c r="B263" s="267"/>
      <c r="C263" s="323"/>
      <c r="D263" s="274"/>
      <c r="E263" s="274"/>
      <c r="F263" s="274"/>
      <c r="G263" s="324"/>
      <c r="H263" s="326"/>
      <c r="I263" s="267" t="s">
        <v>937</v>
      </c>
      <c r="J263" s="267"/>
      <c r="K263" s="267"/>
      <c r="L263" s="267"/>
      <c r="M263" s="157"/>
    </row>
    <row r="264" spans="1:13" ht="16.8" x14ac:dyDescent="0.4">
      <c r="A264" s="314"/>
      <c r="B264" s="267"/>
      <c r="C264" s="318"/>
      <c r="D264" s="319"/>
      <c r="E264" s="319"/>
      <c r="F264" s="319"/>
      <c r="G264" s="320"/>
      <c r="H264" s="327"/>
      <c r="I264" s="267" t="s">
        <v>1073</v>
      </c>
      <c r="J264" s="267"/>
      <c r="K264" s="267"/>
      <c r="L264" s="267"/>
      <c r="M264" s="157"/>
    </row>
    <row r="265" spans="1:13" ht="16.8" x14ac:dyDescent="0.4">
      <c r="A265" s="312">
        <v>13</v>
      </c>
      <c r="B265" s="315" t="s">
        <v>1054</v>
      </c>
      <c r="C265" s="316"/>
      <c r="D265" s="316"/>
      <c r="E265" s="316"/>
      <c r="F265" s="316"/>
      <c r="G265" s="317"/>
      <c r="H265" s="156"/>
      <c r="I265" s="267" t="s">
        <v>1048</v>
      </c>
      <c r="J265" s="267"/>
      <c r="K265" s="267"/>
      <c r="L265" s="267"/>
      <c r="M265" s="157"/>
    </row>
    <row r="266" spans="1:13" ht="16.8" x14ac:dyDescent="0.4">
      <c r="A266" s="314"/>
      <c r="B266" s="318"/>
      <c r="C266" s="319"/>
      <c r="D266" s="319"/>
      <c r="E266" s="319"/>
      <c r="F266" s="319"/>
      <c r="G266" s="320"/>
      <c r="H266" s="156"/>
      <c r="I266" s="267" t="s">
        <v>1049</v>
      </c>
      <c r="J266" s="267"/>
      <c r="K266" s="267"/>
      <c r="L266" s="267"/>
      <c r="M266" s="157"/>
    </row>
    <row r="267" spans="1:13" ht="16.8" x14ac:dyDescent="0.4">
      <c r="A267" s="312">
        <v>14</v>
      </c>
      <c r="B267" s="315" t="s">
        <v>1055</v>
      </c>
      <c r="C267" s="316"/>
      <c r="D267" s="316"/>
      <c r="E267" s="316"/>
      <c r="F267" s="316"/>
      <c r="G267" s="317"/>
      <c r="H267" s="156"/>
      <c r="I267" s="267" t="s">
        <v>1050</v>
      </c>
      <c r="J267" s="267"/>
      <c r="K267" s="267"/>
      <c r="L267" s="267"/>
      <c r="M267" s="157"/>
    </row>
    <row r="268" spans="1:13" ht="16.8" x14ac:dyDescent="0.4">
      <c r="A268" s="314"/>
      <c r="B268" s="318"/>
      <c r="C268" s="319"/>
      <c r="D268" s="319"/>
      <c r="E268" s="319"/>
      <c r="F268" s="319"/>
      <c r="G268" s="320"/>
      <c r="H268" s="156"/>
      <c r="I268" s="267" t="s">
        <v>1051</v>
      </c>
      <c r="J268" s="267"/>
      <c r="K268" s="267"/>
      <c r="L268" s="267"/>
      <c r="M268" s="157"/>
    </row>
    <row r="269" spans="1:13" ht="16.8" x14ac:dyDescent="0.4">
      <c r="A269" s="312">
        <v>15</v>
      </c>
      <c r="B269" s="315" t="s">
        <v>1056</v>
      </c>
      <c r="C269" s="316"/>
      <c r="D269" s="316"/>
      <c r="E269" s="316"/>
      <c r="F269" s="316"/>
      <c r="G269" s="317"/>
      <c r="H269" s="156"/>
      <c r="I269" s="267" t="s">
        <v>1052</v>
      </c>
      <c r="J269" s="267"/>
      <c r="K269" s="267"/>
      <c r="L269" s="267"/>
      <c r="M269" s="157"/>
    </row>
    <row r="270" spans="1:13" ht="16.8" x14ac:dyDescent="0.4">
      <c r="A270" s="314"/>
      <c r="B270" s="318"/>
      <c r="C270" s="319"/>
      <c r="D270" s="319"/>
      <c r="E270" s="319"/>
      <c r="F270" s="319"/>
      <c r="G270" s="320"/>
      <c r="H270" s="156"/>
      <c r="I270" s="267" t="s">
        <v>1074</v>
      </c>
      <c r="J270" s="267"/>
      <c r="K270" s="267"/>
      <c r="L270" s="267"/>
      <c r="M270" s="157"/>
    </row>
    <row r="271" spans="1:13" ht="33.6" customHeight="1" thickBot="1" x14ac:dyDescent="0.45">
      <c r="A271" s="229">
        <v>16</v>
      </c>
      <c r="B271" s="321" t="s">
        <v>1057</v>
      </c>
      <c r="C271" s="321"/>
      <c r="D271" s="321"/>
      <c r="E271" s="321"/>
      <c r="F271" s="321"/>
      <c r="G271" s="321"/>
      <c r="H271" s="231"/>
      <c r="I271" s="321" t="s">
        <v>1053</v>
      </c>
      <c r="J271" s="321"/>
      <c r="K271" s="321"/>
      <c r="L271" s="321"/>
      <c r="M271" s="232"/>
    </row>
    <row r="272" spans="1:13" ht="17.399999999999999" thickBot="1" x14ac:dyDescent="0.45">
      <c r="A272" s="104"/>
      <c r="B272" s="104"/>
      <c r="C272" s="104"/>
      <c r="D272" s="104"/>
      <c r="E272" s="104"/>
      <c r="F272" s="104"/>
      <c r="G272" s="104"/>
      <c r="H272" s="125"/>
      <c r="I272" s="125"/>
      <c r="J272" s="125"/>
      <c r="K272" s="125"/>
      <c r="L272" s="125"/>
      <c r="M272" s="125"/>
    </row>
    <row r="273" spans="1:13" ht="16.2" x14ac:dyDescent="0.4">
      <c r="A273" s="129">
        <v>7.6</v>
      </c>
      <c r="B273" s="457" t="s">
        <v>956</v>
      </c>
      <c r="C273" s="457"/>
      <c r="D273" s="457"/>
      <c r="E273" s="457"/>
      <c r="F273" s="457"/>
      <c r="G273" s="457"/>
      <c r="H273" s="457"/>
      <c r="I273" s="457"/>
      <c r="J273" s="457"/>
      <c r="K273" s="457"/>
      <c r="L273" s="457"/>
      <c r="M273" s="458"/>
    </row>
    <row r="274" spans="1:13" ht="16.8" x14ac:dyDescent="0.4">
      <c r="A274" s="74">
        <v>1</v>
      </c>
      <c r="B274" s="306"/>
      <c r="C274" s="307"/>
      <c r="D274" s="307"/>
      <c r="E274" s="307"/>
      <c r="F274" s="307"/>
      <c r="G274" s="307"/>
      <c r="H274" s="307"/>
      <c r="I274" s="307"/>
      <c r="J274" s="307"/>
      <c r="K274" s="307"/>
      <c r="L274" s="307"/>
      <c r="M274" s="308"/>
    </row>
    <row r="275" spans="1:13" ht="16.8" x14ac:dyDescent="0.4">
      <c r="A275" s="74">
        <v>2</v>
      </c>
      <c r="B275" s="306"/>
      <c r="C275" s="307"/>
      <c r="D275" s="307"/>
      <c r="E275" s="307"/>
      <c r="F275" s="307"/>
      <c r="G275" s="307"/>
      <c r="H275" s="307"/>
      <c r="I275" s="307"/>
      <c r="J275" s="307"/>
      <c r="K275" s="307"/>
      <c r="L275" s="307"/>
      <c r="M275" s="308"/>
    </row>
    <row r="276" spans="1:13" ht="16.8" x14ac:dyDescent="0.4">
      <c r="A276" s="74">
        <v>3</v>
      </c>
      <c r="B276" s="306"/>
      <c r="C276" s="307"/>
      <c r="D276" s="307"/>
      <c r="E276" s="307"/>
      <c r="F276" s="307"/>
      <c r="G276" s="307"/>
      <c r="H276" s="307"/>
      <c r="I276" s="307"/>
      <c r="J276" s="307"/>
      <c r="K276" s="307"/>
      <c r="L276" s="307"/>
      <c r="M276" s="308"/>
    </row>
    <row r="277" spans="1:13" ht="16.8" x14ac:dyDescent="0.4">
      <c r="A277" s="74">
        <v>4</v>
      </c>
      <c r="B277" s="306"/>
      <c r="C277" s="307"/>
      <c r="D277" s="307"/>
      <c r="E277" s="307"/>
      <c r="F277" s="307"/>
      <c r="G277" s="307"/>
      <c r="H277" s="307"/>
      <c r="I277" s="307"/>
      <c r="J277" s="307"/>
      <c r="K277" s="307"/>
      <c r="L277" s="307"/>
      <c r="M277" s="308"/>
    </row>
    <row r="278" spans="1:13" ht="16.8" x14ac:dyDescent="0.4">
      <c r="A278" s="74">
        <v>5</v>
      </c>
      <c r="B278" s="306"/>
      <c r="C278" s="307"/>
      <c r="D278" s="307"/>
      <c r="E278" s="307"/>
      <c r="F278" s="307"/>
      <c r="G278" s="307"/>
      <c r="H278" s="307"/>
      <c r="I278" s="307"/>
      <c r="J278" s="307"/>
      <c r="K278" s="307"/>
      <c r="L278" s="307"/>
      <c r="M278" s="308"/>
    </row>
    <row r="279" spans="1:13" ht="16.8" x14ac:dyDescent="0.4">
      <c r="A279" s="74">
        <v>6</v>
      </c>
      <c r="B279" s="306"/>
      <c r="C279" s="307"/>
      <c r="D279" s="307"/>
      <c r="E279" s="307"/>
      <c r="F279" s="307"/>
      <c r="G279" s="307"/>
      <c r="H279" s="307"/>
      <c r="I279" s="307"/>
      <c r="J279" s="307"/>
      <c r="K279" s="307"/>
      <c r="L279" s="307"/>
      <c r="M279" s="308"/>
    </row>
    <row r="280" spans="1:13" ht="16.8" x14ac:dyDescent="0.4">
      <c r="A280" s="74">
        <v>7</v>
      </c>
      <c r="B280" s="306"/>
      <c r="C280" s="307"/>
      <c r="D280" s="307"/>
      <c r="E280" s="307"/>
      <c r="F280" s="307"/>
      <c r="G280" s="307"/>
      <c r="H280" s="307"/>
      <c r="I280" s="307"/>
      <c r="J280" s="307"/>
      <c r="K280" s="307"/>
      <c r="L280" s="307"/>
      <c r="M280" s="308"/>
    </row>
    <row r="281" spans="1:13" ht="16.8" x14ac:dyDescent="0.4">
      <c r="A281" s="74">
        <v>8</v>
      </c>
      <c r="B281" s="306"/>
      <c r="C281" s="307"/>
      <c r="D281" s="307"/>
      <c r="E281" s="307"/>
      <c r="F281" s="307"/>
      <c r="G281" s="307"/>
      <c r="H281" s="307"/>
      <c r="I281" s="307"/>
      <c r="J281" s="307"/>
      <c r="K281" s="307"/>
      <c r="L281" s="307"/>
      <c r="M281" s="308"/>
    </row>
    <row r="282" spans="1:13" ht="16.8" x14ac:dyDescent="0.4">
      <c r="A282" s="74">
        <v>9</v>
      </c>
      <c r="B282" s="306"/>
      <c r="C282" s="307"/>
      <c r="D282" s="307"/>
      <c r="E282" s="307"/>
      <c r="F282" s="307"/>
      <c r="G282" s="307"/>
      <c r="H282" s="307"/>
      <c r="I282" s="307"/>
      <c r="J282" s="307"/>
      <c r="K282" s="307"/>
      <c r="L282" s="307"/>
      <c r="M282" s="308"/>
    </row>
    <row r="283" spans="1:13" ht="16.8" x14ac:dyDescent="0.4">
      <c r="A283" s="74">
        <v>10</v>
      </c>
      <c r="B283" s="306"/>
      <c r="C283" s="307"/>
      <c r="D283" s="307"/>
      <c r="E283" s="307"/>
      <c r="F283" s="307"/>
      <c r="G283" s="307"/>
      <c r="H283" s="307"/>
      <c r="I283" s="307"/>
      <c r="J283" s="307"/>
      <c r="K283" s="307"/>
      <c r="L283" s="307"/>
      <c r="M283" s="308"/>
    </row>
    <row r="284" spans="1:13" ht="16.8" x14ac:dyDescent="0.4">
      <c r="A284" s="74">
        <v>11</v>
      </c>
      <c r="B284" s="306"/>
      <c r="C284" s="307"/>
      <c r="D284" s="307"/>
      <c r="E284" s="307"/>
      <c r="F284" s="307"/>
      <c r="G284" s="307"/>
      <c r="H284" s="307"/>
      <c r="I284" s="307"/>
      <c r="J284" s="307"/>
      <c r="K284" s="307"/>
      <c r="L284" s="307"/>
      <c r="M284" s="308"/>
    </row>
    <row r="285" spans="1:13" ht="16.8" x14ac:dyDescent="0.4">
      <c r="A285" s="74">
        <v>12</v>
      </c>
      <c r="B285" s="306"/>
      <c r="C285" s="307"/>
      <c r="D285" s="307"/>
      <c r="E285" s="307"/>
      <c r="F285" s="307"/>
      <c r="G285" s="307"/>
      <c r="H285" s="307"/>
      <c r="I285" s="307"/>
      <c r="J285" s="307"/>
      <c r="K285" s="307"/>
      <c r="L285" s="307"/>
      <c r="M285" s="308"/>
    </row>
    <row r="286" spans="1:13" ht="16.8" x14ac:dyDescent="0.4">
      <c r="A286" s="74">
        <v>13</v>
      </c>
      <c r="B286" s="306"/>
      <c r="C286" s="307"/>
      <c r="D286" s="307"/>
      <c r="E286" s="307"/>
      <c r="F286" s="307"/>
      <c r="G286" s="307"/>
      <c r="H286" s="307"/>
      <c r="I286" s="307"/>
      <c r="J286" s="307"/>
      <c r="K286" s="307"/>
      <c r="L286" s="307"/>
      <c r="M286" s="308"/>
    </row>
    <row r="287" spans="1:13" ht="16.8" x14ac:dyDescent="0.4">
      <c r="A287" s="74">
        <v>14</v>
      </c>
      <c r="B287" s="306"/>
      <c r="C287" s="307"/>
      <c r="D287" s="307"/>
      <c r="E287" s="307"/>
      <c r="F287" s="307"/>
      <c r="G287" s="307"/>
      <c r="H287" s="307"/>
      <c r="I287" s="307"/>
      <c r="J287" s="307"/>
      <c r="K287" s="307"/>
      <c r="L287" s="307"/>
      <c r="M287" s="308"/>
    </row>
    <row r="288" spans="1:13" ht="16.8" x14ac:dyDescent="0.4">
      <c r="A288" s="74">
        <v>15</v>
      </c>
      <c r="B288" s="306"/>
      <c r="C288" s="307"/>
      <c r="D288" s="307"/>
      <c r="E288" s="307"/>
      <c r="F288" s="307"/>
      <c r="G288" s="307"/>
      <c r="H288" s="307"/>
      <c r="I288" s="307"/>
      <c r="J288" s="307"/>
      <c r="K288" s="307"/>
      <c r="L288" s="307"/>
      <c r="M288" s="308"/>
    </row>
    <row r="289" spans="1:13" ht="16.8" x14ac:dyDescent="0.4">
      <c r="A289" s="74">
        <v>16</v>
      </c>
      <c r="B289" s="306"/>
      <c r="C289" s="307"/>
      <c r="D289" s="307"/>
      <c r="E289" s="307"/>
      <c r="F289" s="307"/>
      <c r="G289" s="307"/>
      <c r="H289" s="307"/>
      <c r="I289" s="307"/>
      <c r="J289" s="307"/>
      <c r="K289" s="307"/>
      <c r="L289" s="307"/>
      <c r="M289" s="308"/>
    </row>
    <row r="290" spans="1:13" ht="16.8" x14ac:dyDescent="0.4">
      <c r="A290" s="74">
        <v>17</v>
      </c>
      <c r="B290" s="306"/>
      <c r="C290" s="307"/>
      <c r="D290" s="307"/>
      <c r="E290" s="307"/>
      <c r="F290" s="307"/>
      <c r="G290" s="307"/>
      <c r="H290" s="307"/>
      <c r="I290" s="307"/>
      <c r="J290" s="307"/>
      <c r="K290" s="307"/>
      <c r="L290" s="307"/>
      <c r="M290" s="308"/>
    </row>
    <row r="291" spans="1:13" ht="16.8" x14ac:dyDescent="0.4">
      <c r="A291" s="74">
        <v>18</v>
      </c>
      <c r="B291" s="306"/>
      <c r="C291" s="307"/>
      <c r="D291" s="307"/>
      <c r="E291" s="307"/>
      <c r="F291" s="307"/>
      <c r="G291" s="307"/>
      <c r="H291" s="307"/>
      <c r="I291" s="307"/>
      <c r="J291" s="307"/>
      <c r="K291" s="307"/>
      <c r="L291" s="307"/>
      <c r="M291" s="308"/>
    </row>
    <row r="292" spans="1:13" ht="16.8" x14ac:dyDescent="0.4">
      <c r="A292" s="74">
        <v>19</v>
      </c>
      <c r="B292" s="306"/>
      <c r="C292" s="307"/>
      <c r="D292" s="307"/>
      <c r="E292" s="307"/>
      <c r="F292" s="307"/>
      <c r="G292" s="307"/>
      <c r="H292" s="307"/>
      <c r="I292" s="307"/>
      <c r="J292" s="307"/>
      <c r="K292" s="307"/>
      <c r="L292" s="307"/>
      <c r="M292" s="308"/>
    </row>
    <row r="293" spans="1:13" ht="16.8" x14ac:dyDescent="0.4">
      <c r="A293" s="74">
        <v>20</v>
      </c>
      <c r="B293" s="306"/>
      <c r="C293" s="307"/>
      <c r="D293" s="307"/>
      <c r="E293" s="307"/>
      <c r="F293" s="307"/>
      <c r="G293" s="307"/>
      <c r="H293" s="307"/>
      <c r="I293" s="307"/>
      <c r="J293" s="307"/>
      <c r="K293" s="307"/>
      <c r="L293" s="307"/>
      <c r="M293" s="308"/>
    </row>
    <row r="294" spans="1:13" ht="16.8" x14ac:dyDescent="0.4">
      <c r="A294" s="74">
        <v>21</v>
      </c>
      <c r="B294" s="306"/>
      <c r="C294" s="307"/>
      <c r="D294" s="307"/>
      <c r="E294" s="307"/>
      <c r="F294" s="307"/>
      <c r="G294" s="307"/>
      <c r="H294" s="307"/>
      <c r="I294" s="307"/>
      <c r="J294" s="307"/>
      <c r="K294" s="307"/>
      <c r="L294" s="307"/>
      <c r="M294" s="308"/>
    </row>
    <row r="295" spans="1:13" ht="16.8" x14ac:dyDescent="0.4">
      <c r="A295" s="74">
        <v>22</v>
      </c>
      <c r="B295" s="306"/>
      <c r="C295" s="307"/>
      <c r="D295" s="307"/>
      <c r="E295" s="307"/>
      <c r="F295" s="307"/>
      <c r="G295" s="307"/>
      <c r="H295" s="307"/>
      <c r="I295" s="307"/>
      <c r="J295" s="307"/>
      <c r="K295" s="307"/>
      <c r="L295" s="307"/>
      <c r="M295" s="308"/>
    </row>
    <row r="296" spans="1:13" ht="16.8" x14ac:dyDescent="0.4">
      <c r="A296" s="74">
        <v>23</v>
      </c>
      <c r="B296" s="306"/>
      <c r="C296" s="307"/>
      <c r="D296" s="307"/>
      <c r="E296" s="307"/>
      <c r="F296" s="307"/>
      <c r="G296" s="307"/>
      <c r="H296" s="307"/>
      <c r="I296" s="307"/>
      <c r="J296" s="307"/>
      <c r="K296" s="307"/>
      <c r="L296" s="307"/>
      <c r="M296" s="308"/>
    </row>
    <row r="297" spans="1:13" ht="17.399999999999999" thickBot="1" x14ac:dyDescent="0.45">
      <c r="A297" s="229">
        <v>24</v>
      </c>
      <c r="B297" s="454"/>
      <c r="C297" s="455"/>
      <c r="D297" s="455"/>
      <c r="E297" s="455"/>
      <c r="F297" s="455"/>
      <c r="G297" s="455"/>
      <c r="H297" s="455"/>
      <c r="I297" s="455"/>
      <c r="J297" s="455"/>
      <c r="K297" s="455"/>
      <c r="L297" s="455"/>
      <c r="M297" s="456"/>
    </row>
    <row r="298" spans="1:13" ht="16.8" x14ac:dyDescent="0.4">
      <c r="A298" s="104"/>
      <c r="B298" s="104"/>
      <c r="C298" s="125"/>
      <c r="D298" s="125"/>
      <c r="E298" s="125"/>
      <c r="F298" s="125"/>
      <c r="G298" s="125"/>
      <c r="H298" s="125"/>
      <c r="I298" s="125"/>
      <c r="J298" s="125"/>
      <c r="K298" s="125"/>
      <c r="L298" s="125"/>
      <c r="M298" s="125"/>
    </row>
    <row r="299" spans="1:13" ht="16.8" x14ac:dyDescent="0.4">
      <c r="A299" s="161">
        <v>8</v>
      </c>
      <c r="B299" s="153" t="s">
        <v>864</v>
      </c>
      <c r="C299" s="158"/>
      <c r="D299" s="158"/>
      <c r="E299" s="158"/>
      <c r="F299" s="158"/>
      <c r="G299" s="158"/>
      <c r="H299" s="125"/>
      <c r="I299" s="125"/>
      <c r="J299" s="125"/>
      <c r="K299" s="125"/>
      <c r="L299" s="125"/>
      <c r="M299" s="125"/>
    </row>
    <row r="300" spans="1:13" ht="16.8" x14ac:dyDescent="0.4">
      <c r="A300" s="209">
        <v>8.1</v>
      </c>
      <c r="B300" s="297" t="s">
        <v>865</v>
      </c>
      <c r="C300" s="297"/>
      <c r="D300" s="297"/>
      <c r="E300" s="297"/>
      <c r="F300" s="297"/>
      <c r="G300" s="297"/>
      <c r="H300" s="125"/>
      <c r="I300" s="125"/>
      <c r="J300" s="125"/>
      <c r="K300" s="125"/>
      <c r="L300" s="125"/>
      <c r="M300" s="125"/>
    </row>
    <row r="301" spans="1:13" ht="16.8" x14ac:dyDescent="0.4">
      <c r="A301" s="8"/>
      <c r="B301" s="125"/>
      <c r="C301" s="125"/>
      <c r="D301" s="125"/>
      <c r="E301" s="125"/>
      <c r="F301" s="125"/>
      <c r="G301" s="125"/>
      <c r="H301" s="125"/>
      <c r="I301" s="125"/>
      <c r="J301" s="125"/>
      <c r="K301" s="125"/>
      <c r="L301" s="125"/>
      <c r="M301" s="125"/>
    </row>
    <row r="302" spans="1:13" ht="16.8" x14ac:dyDescent="0.4">
      <c r="A302" s="8"/>
      <c r="B302" s="125"/>
      <c r="C302" s="125"/>
      <c r="D302" s="125"/>
      <c r="E302" s="125"/>
      <c r="F302" s="125"/>
      <c r="G302" s="125"/>
      <c r="H302" s="125"/>
      <c r="I302" s="125"/>
      <c r="J302" s="125"/>
      <c r="K302" s="125"/>
      <c r="L302" s="125"/>
      <c r="M302" s="125"/>
    </row>
    <row r="303" spans="1:13" ht="16.8" x14ac:dyDescent="0.4">
      <c r="A303" s="8"/>
      <c r="B303" s="125"/>
      <c r="C303" s="125"/>
      <c r="D303" s="125"/>
      <c r="E303" s="125"/>
      <c r="F303" s="125"/>
      <c r="G303" s="125"/>
      <c r="H303" s="125"/>
      <c r="I303" s="125"/>
      <c r="J303" s="125"/>
      <c r="K303" s="125"/>
      <c r="L303" s="125"/>
      <c r="M303" s="125"/>
    </row>
    <row r="304" spans="1:13" ht="16.8" x14ac:dyDescent="0.4">
      <c r="A304" s="8"/>
      <c r="B304" s="125"/>
      <c r="C304" s="125"/>
      <c r="D304" s="125"/>
      <c r="E304" s="125"/>
      <c r="F304" s="125"/>
      <c r="G304" s="125"/>
      <c r="H304" s="125"/>
      <c r="I304" s="125"/>
      <c r="J304" s="125"/>
      <c r="K304" s="125"/>
      <c r="L304" s="125"/>
      <c r="M304" s="125"/>
    </row>
    <row r="305" spans="1:13" ht="16.8" x14ac:dyDescent="0.4">
      <c r="A305" s="8"/>
      <c r="B305" s="125"/>
      <c r="C305" s="125"/>
      <c r="D305" s="125"/>
      <c r="E305" s="125"/>
      <c r="F305" s="125"/>
      <c r="G305" s="125"/>
      <c r="H305" s="125"/>
      <c r="I305" s="125"/>
      <c r="J305" s="125"/>
      <c r="K305" s="125"/>
      <c r="L305" s="125"/>
      <c r="M305" s="125"/>
    </row>
    <row r="306" spans="1:13" ht="16.8" x14ac:dyDescent="0.4">
      <c r="A306" s="209">
        <v>8.1999999999999993</v>
      </c>
      <c r="B306" s="297" t="s">
        <v>866</v>
      </c>
      <c r="C306" s="297"/>
      <c r="D306" s="297"/>
      <c r="E306" s="297"/>
      <c r="F306" s="297"/>
      <c r="G306" s="297"/>
      <c r="H306" s="297"/>
      <c r="I306" s="297"/>
      <c r="J306" s="297"/>
      <c r="K306" s="297"/>
      <c r="L306" s="297"/>
      <c r="M306" s="125"/>
    </row>
    <row r="307" spans="1:13" ht="16.8" x14ac:dyDescent="0.4">
      <c r="A307" s="8"/>
      <c r="B307" s="125"/>
      <c r="C307" s="125"/>
      <c r="D307" s="125"/>
      <c r="E307" s="125"/>
      <c r="F307" s="125"/>
      <c r="G307" s="125"/>
      <c r="H307" s="125"/>
      <c r="I307" s="125"/>
      <c r="J307" s="125"/>
      <c r="K307" s="125"/>
      <c r="L307" s="125"/>
      <c r="M307" s="125"/>
    </row>
    <row r="308" spans="1:13" ht="16.8" x14ac:dyDescent="0.4">
      <c r="A308" s="8"/>
      <c r="B308" s="125"/>
      <c r="C308" s="125"/>
      <c r="D308" s="125"/>
      <c r="E308" s="125"/>
      <c r="F308" s="125"/>
      <c r="G308" s="125"/>
      <c r="H308" s="125"/>
      <c r="I308" s="125"/>
      <c r="J308" s="125"/>
      <c r="K308" s="125"/>
      <c r="L308" s="125"/>
      <c r="M308" s="125"/>
    </row>
    <row r="309" spans="1:13" ht="16.8" x14ac:dyDescent="0.4">
      <c r="A309" s="8"/>
      <c r="B309" s="125"/>
      <c r="C309" s="125"/>
      <c r="D309" s="125"/>
      <c r="E309" s="125"/>
      <c r="F309" s="125"/>
      <c r="G309" s="125"/>
      <c r="H309" s="125"/>
      <c r="I309" s="125"/>
      <c r="J309" s="125"/>
      <c r="K309" s="125"/>
      <c r="L309" s="125"/>
      <c r="M309" s="125"/>
    </row>
    <row r="310" spans="1:13" ht="16.8" x14ac:dyDescent="0.4">
      <c r="A310" s="8"/>
      <c r="B310" s="125"/>
      <c r="C310" s="125"/>
      <c r="D310" s="125"/>
      <c r="E310" s="125"/>
      <c r="F310" s="125"/>
      <c r="G310" s="125"/>
      <c r="H310" s="125"/>
      <c r="I310" s="125"/>
      <c r="J310" s="125"/>
      <c r="K310" s="125"/>
      <c r="L310" s="125"/>
      <c r="M310" s="125"/>
    </row>
    <row r="311" spans="1:13" ht="16.8" x14ac:dyDescent="0.4">
      <c r="A311" s="8"/>
      <c r="B311" s="125"/>
      <c r="C311" s="125"/>
      <c r="D311" s="125"/>
      <c r="E311" s="125"/>
      <c r="F311" s="125"/>
      <c r="G311" s="125"/>
      <c r="H311" s="125"/>
      <c r="I311" s="125"/>
      <c r="J311" s="125"/>
      <c r="K311" s="125"/>
      <c r="L311" s="125"/>
      <c r="M311" s="125"/>
    </row>
    <row r="312" spans="1:13" ht="16.8" x14ac:dyDescent="0.4">
      <c r="A312" s="8"/>
      <c r="B312" s="125"/>
      <c r="C312" s="125"/>
      <c r="D312" s="125"/>
      <c r="E312" s="125"/>
      <c r="F312" s="125"/>
      <c r="G312" s="125"/>
      <c r="H312" s="125"/>
      <c r="I312" s="125"/>
      <c r="J312" s="125"/>
      <c r="K312" s="125"/>
      <c r="L312" s="125"/>
      <c r="M312" s="125"/>
    </row>
    <row r="313" spans="1:13" ht="16.8" x14ac:dyDescent="0.4">
      <c r="A313" s="161">
        <v>9</v>
      </c>
      <c r="B313" s="103" t="s">
        <v>1058</v>
      </c>
      <c r="C313" s="103"/>
      <c r="D313" s="103"/>
      <c r="E313" s="103"/>
      <c r="F313" s="103"/>
      <c r="G313" s="103"/>
      <c r="H313" s="103"/>
      <c r="I313" s="158"/>
      <c r="J313" s="158"/>
      <c r="K313" s="158"/>
      <c r="L313" s="158"/>
      <c r="M313" s="158"/>
    </row>
    <row r="314" spans="1:13" ht="16.8" x14ac:dyDescent="0.4">
      <c r="A314" s="161">
        <v>9.1</v>
      </c>
      <c r="B314" s="329" t="s">
        <v>867</v>
      </c>
      <c r="C314" s="329"/>
      <c r="D314" s="329"/>
      <c r="E314" s="329"/>
      <c r="F314" s="329"/>
      <c r="G314" s="329"/>
      <c r="H314" s="329"/>
      <c r="I314" s="158"/>
      <c r="J314" s="158"/>
      <c r="K314" s="158"/>
      <c r="L314" s="158"/>
      <c r="M314" s="158"/>
    </row>
    <row r="315" spans="1:13" ht="17.399999999999999" thickBot="1" x14ac:dyDescent="0.45">
      <c r="A315" s="209" t="s">
        <v>45</v>
      </c>
      <c r="B315" s="297" t="s">
        <v>1059</v>
      </c>
      <c r="C315" s="297"/>
      <c r="D315" s="297"/>
      <c r="E315" s="297"/>
      <c r="F315" s="297"/>
      <c r="G315" s="297"/>
      <c r="H315" s="297"/>
      <c r="I315" s="158"/>
      <c r="J315" s="158"/>
      <c r="K315" s="158"/>
      <c r="L315" s="158"/>
      <c r="M315" s="158"/>
    </row>
    <row r="316" spans="1:13" ht="16.2" x14ac:dyDescent="0.4">
      <c r="A316" s="129" t="s">
        <v>6</v>
      </c>
      <c r="B316" s="295" t="s">
        <v>826</v>
      </c>
      <c r="C316" s="295"/>
      <c r="D316" s="295"/>
      <c r="E316" s="295" t="s">
        <v>827</v>
      </c>
      <c r="F316" s="295"/>
      <c r="G316" s="295"/>
      <c r="H316" s="295" t="s">
        <v>828</v>
      </c>
      <c r="I316" s="295"/>
      <c r="J316" s="295"/>
      <c r="K316" s="295"/>
      <c r="L316" s="295" t="s">
        <v>829</v>
      </c>
      <c r="M316" s="296"/>
    </row>
    <row r="317" spans="1:13" ht="16.8" x14ac:dyDescent="0.4">
      <c r="A317" s="74">
        <v>1</v>
      </c>
      <c r="B317" s="267"/>
      <c r="C317" s="267"/>
      <c r="D317" s="267"/>
      <c r="E317" s="267"/>
      <c r="F317" s="267"/>
      <c r="G317" s="267"/>
      <c r="H317" s="267"/>
      <c r="I317" s="267"/>
      <c r="J317" s="267"/>
      <c r="K317" s="267"/>
      <c r="L317" s="267"/>
      <c r="M317" s="268"/>
    </row>
    <row r="318" spans="1:13" ht="16.8" x14ac:dyDescent="0.4">
      <c r="A318" s="74">
        <v>2</v>
      </c>
      <c r="B318" s="267"/>
      <c r="C318" s="267"/>
      <c r="D318" s="267"/>
      <c r="E318" s="267"/>
      <c r="F318" s="267"/>
      <c r="G318" s="267"/>
      <c r="H318" s="267"/>
      <c r="I318" s="267"/>
      <c r="J318" s="267"/>
      <c r="K318" s="267"/>
      <c r="L318" s="267"/>
      <c r="M318" s="268"/>
    </row>
    <row r="319" spans="1:13" ht="17.399999999999999" thickBot="1" x14ac:dyDescent="0.45">
      <c r="A319" s="229">
        <v>3</v>
      </c>
      <c r="B319" s="269"/>
      <c r="C319" s="269"/>
      <c r="D319" s="269"/>
      <c r="E319" s="269"/>
      <c r="F319" s="269"/>
      <c r="G319" s="269"/>
      <c r="H319" s="269"/>
      <c r="I319" s="269"/>
      <c r="J319" s="269"/>
      <c r="K319" s="269"/>
      <c r="L319" s="269"/>
      <c r="M319" s="270"/>
    </row>
    <row r="320" spans="1:13" ht="16.8" x14ac:dyDescent="0.4">
      <c r="A320" s="8"/>
      <c r="B320" s="125"/>
      <c r="C320" s="125"/>
      <c r="D320" s="125"/>
      <c r="E320" s="125"/>
      <c r="F320" s="125"/>
      <c r="G320" s="125"/>
      <c r="H320" s="125"/>
      <c r="I320" s="125"/>
      <c r="J320" s="125"/>
      <c r="K320" s="125"/>
      <c r="L320" s="125"/>
      <c r="M320" s="125"/>
    </row>
    <row r="321" spans="1:13" ht="17.399999999999999" thickBot="1" x14ac:dyDescent="0.45">
      <c r="A321" s="209" t="s">
        <v>46</v>
      </c>
      <c r="B321" s="297" t="s">
        <v>959</v>
      </c>
      <c r="C321" s="297"/>
      <c r="D321" s="297"/>
      <c r="E321" s="297"/>
      <c r="F321" s="297"/>
      <c r="G321" s="297"/>
      <c r="H321" s="297"/>
      <c r="I321" s="158"/>
      <c r="J321" s="158"/>
      <c r="K321" s="158"/>
      <c r="L321" s="158"/>
      <c r="M321" s="158"/>
    </row>
    <row r="322" spans="1:13" ht="16.2" x14ac:dyDescent="0.4">
      <c r="A322" s="129" t="s">
        <v>6</v>
      </c>
      <c r="B322" s="295" t="s">
        <v>826</v>
      </c>
      <c r="C322" s="295"/>
      <c r="D322" s="295"/>
      <c r="E322" s="295" t="s">
        <v>827</v>
      </c>
      <c r="F322" s="295"/>
      <c r="G322" s="295"/>
      <c r="H322" s="295" t="s">
        <v>828</v>
      </c>
      <c r="I322" s="295"/>
      <c r="J322" s="295"/>
      <c r="K322" s="295"/>
      <c r="L322" s="295" t="s">
        <v>829</v>
      </c>
      <c r="M322" s="296"/>
    </row>
    <row r="323" spans="1:13" ht="16.8" x14ac:dyDescent="0.4">
      <c r="A323" s="74">
        <v>1</v>
      </c>
      <c r="B323" s="267"/>
      <c r="C323" s="267"/>
      <c r="D323" s="267"/>
      <c r="E323" s="267"/>
      <c r="F323" s="267"/>
      <c r="G323" s="267"/>
      <c r="H323" s="267"/>
      <c r="I323" s="267"/>
      <c r="J323" s="267"/>
      <c r="K323" s="267"/>
      <c r="L323" s="267"/>
      <c r="M323" s="268"/>
    </row>
    <row r="324" spans="1:13" ht="16.8" x14ac:dyDescent="0.4">
      <c r="A324" s="74">
        <v>2</v>
      </c>
      <c r="B324" s="267"/>
      <c r="C324" s="267"/>
      <c r="D324" s="267"/>
      <c r="E324" s="267"/>
      <c r="F324" s="267"/>
      <c r="G324" s="267"/>
      <c r="H324" s="267"/>
      <c r="I324" s="267"/>
      <c r="J324" s="267"/>
      <c r="K324" s="267"/>
      <c r="L324" s="267"/>
      <c r="M324" s="268"/>
    </row>
    <row r="325" spans="1:13" ht="17.399999999999999" thickBot="1" x14ac:dyDescent="0.45">
      <c r="A325" s="229">
        <v>3</v>
      </c>
      <c r="B325" s="269"/>
      <c r="C325" s="269"/>
      <c r="D325" s="269"/>
      <c r="E325" s="269"/>
      <c r="F325" s="269"/>
      <c r="G325" s="269"/>
      <c r="H325" s="269"/>
      <c r="I325" s="269"/>
      <c r="J325" s="269"/>
      <c r="K325" s="269"/>
      <c r="L325" s="269"/>
      <c r="M325" s="270"/>
    </row>
    <row r="326" spans="1:13" ht="16.8" x14ac:dyDescent="0.4">
      <c r="A326" s="8"/>
      <c r="B326" s="125"/>
      <c r="C326" s="125"/>
      <c r="D326" s="125"/>
      <c r="E326" s="125"/>
      <c r="F326" s="125"/>
      <c r="G326" s="125"/>
      <c r="H326" s="125"/>
      <c r="I326" s="125"/>
      <c r="J326" s="125"/>
      <c r="K326" s="125"/>
      <c r="L326" s="125"/>
      <c r="M326" s="125"/>
    </row>
    <row r="327" spans="1:13" ht="17.399999999999999" thickBot="1" x14ac:dyDescent="0.45">
      <c r="A327" s="209" t="s">
        <v>76</v>
      </c>
      <c r="B327" s="297" t="s">
        <v>1060</v>
      </c>
      <c r="C327" s="297"/>
      <c r="D327" s="297"/>
      <c r="E327" s="297"/>
      <c r="F327" s="297"/>
      <c r="G327" s="297"/>
      <c r="H327" s="297"/>
      <c r="I327" s="125"/>
      <c r="J327" s="125"/>
      <c r="K327" s="125"/>
      <c r="L327" s="125"/>
      <c r="M327" s="125"/>
    </row>
    <row r="328" spans="1:13" ht="16.8" x14ac:dyDescent="0.4">
      <c r="A328" s="230">
        <v>1</v>
      </c>
      <c r="B328" s="331"/>
      <c r="C328" s="331"/>
      <c r="D328" s="331"/>
      <c r="E328" s="331"/>
      <c r="F328" s="331"/>
      <c r="G328" s="331"/>
      <c r="H328" s="331"/>
      <c r="I328" s="331"/>
      <c r="J328" s="331"/>
      <c r="K328" s="331"/>
      <c r="L328" s="331"/>
      <c r="M328" s="332"/>
    </row>
    <row r="329" spans="1:13" ht="16.8" x14ac:dyDescent="0.4">
      <c r="A329" s="74">
        <v>2</v>
      </c>
      <c r="B329" s="267"/>
      <c r="C329" s="267"/>
      <c r="D329" s="267"/>
      <c r="E329" s="267"/>
      <c r="F329" s="267"/>
      <c r="G329" s="267"/>
      <c r="H329" s="267"/>
      <c r="I329" s="267"/>
      <c r="J329" s="267"/>
      <c r="K329" s="267"/>
      <c r="L329" s="267"/>
      <c r="M329" s="268"/>
    </row>
    <row r="330" spans="1:13" ht="16.8" x14ac:dyDescent="0.4">
      <c r="A330" s="74">
        <v>3</v>
      </c>
      <c r="B330" s="267"/>
      <c r="C330" s="267"/>
      <c r="D330" s="267"/>
      <c r="E330" s="267"/>
      <c r="F330" s="267"/>
      <c r="G330" s="267"/>
      <c r="H330" s="267"/>
      <c r="I330" s="267"/>
      <c r="J330" s="267"/>
      <c r="K330" s="267"/>
      <c r="L330" s="267"/>
      <c r="M330" s="268"/>
    </row>
    <row r="331" spans="1:13" ht="16.8" x14ac:dyDescent="0.4">
      <c r="A331" s="74">
        <v>4</v>
      </c>
      <c r="B331" s="267"/>
      <c r="C331" s="267"/>
      <c r="D331" s="267"/>
      <c r="E331" s="267"/>
      <c r="F331" s="267"/>
      <c r="G331" s="267"/>
      <c r="H331" s="267"/>
      <c r="I331" s="267"/>
      <c r="J331" s="267"/>
      <c r="K331" s="267"/>
      <c r="L331" s="267"/>
      <c r="M331" s="268"/>
    </row>
    <row r="332" spans="1:13" ht="17.399999999999999" thickBot="1" x14ac:dyDescent="0.45">
      <c r="A332" s="229">
        <v>5</v>
      </c>
      <c r="B332" s="269"/>
      <c r="C332" s="269"/>
      <c r="D332" s="269"/>
      <c r="E332" s="269"/>
      <c r="F332" s="269"/>
      <c r="G332" s="269"/>
      <c r="H332" s="269"/>
      <c r="I332" s="269"/>
      <c r="J332" s="269"/>
      <c r="K332" s="269"/>
      <c r="L332" s="269"/>
      <c r="M332" s="270"/>
    </row>
    <row r="333" spans="1:13" ht="16.8" x14ac:dyDescent="0.4">
      <c r="A333" s="8"/>
      <c r="B333" s="125"/>
      <c r="C333" s="125"/>
      <c r="D333" s="125"/>
      <c r="E333" s="125"/>
      <c r="F333" s="125"/>
      <c r="G333" s="125"/>
      <c r="H333" s="125"/>
      <c r="I333" s="125"/>
      <c r="J333" s="125"/>
      <c r="K333" s="125"/>
      <c r="L333" s="125"/>
      <c r="M333" s="125"/>
    </row>
    <row r="334" spans="1:13" ht="16.8" x14ac:dyDescent="0.4">
      <c r="A334" s="161">
        <v>9.1999999999999993</v>
      </c>
      <c r="B334" s="329" t="s">
        <v>868</v>
      </c>
      <c r="C334" s="329"/>
      <c r="D334" s="329"/>
      <c r="E334" s="329"/>
      <c r="F334" s="329"/>
      <c r="G334" s="329"/>
      <c r="H334" s="329"/>
      <c r="I334" s="158"/>
      <c r="J334" s="158"/>
      <c r="K334" s="158"/>
      <c r="L334" s="158"/>
      <c r="M334" s="158"/>
    </row>
    <row r="335" spans="1:13" ht="16.8" x14ac:dyDescent="0.4">
      <c r="A335" s="209" t="s">
        <v>47</v>
      </c>
      <c r="B335" s="297" t="s">
        <v>1061</v>
      </c>
      <c r="C335" s="297"/>
      <c r="D335" s="297"/>
      <c r="E335" s="297"/>
      <c r="F335" s="297"/>
      <c r="G335" s="297"/>
      <c r="H335" s="297"/>
      <c r="I335" s="297"/>
      <c r="J335" s="297"/>
      <c r="K335" s="297"/>
      <c r="L335" s="297"/>
      <c r="M335" s="297"/>
    </row>
    <row r="336" spans="1:13" ht="16.8" x14ac:dyDescent="0.4">
      <c r="A336" s="8"/>
      <c r="B336" s="274"/>
      <c r="C336" s="274"/>
      <c r="D336" s="274"/>
      <c r="E336" s="274"/>
      <c r="F336" s="274"/>
      <c r="G336" s="274"/>
      <c r="H336" s="274"/>
      <c r="I336" s="274"/>
      <c r="J336" s="274"/>
      <c r="K336" s="274"/>
      <c r="L336" s="274"/>
      <c r="M336" s="274"/>
    </row>
    <row r="337" spans="1:13" ht="16.8" x14ac:dyDescent="0.4">
      <c r="A337" s="161">
        <v>9.3000000000000007</v>
      </c>
      <c r="B337" s="153" t="s">
        <v>869</v>
      </c>
      <c r="C337" s="158"/>
      <c r="D337" s="158"/>
      <c r="E337" s="158"/>
      <c r="F337" s="158"/>
      <c r="G337" s="158"/>
      <c r="H337" s="158"/>
      <c r="I337" s="158"/>
      <c r="J337" s="158"/>
      <c r="K337" s="158"/>
      <c r="L337" s="158"/>
      <c r="M337" s="125"/>
    </row>
    <row r="338" spans="1:13" ht="16.8" x14ac:dyDescent="0.4">
      <c r="A338" s="209" t="s">
        <v>943</v>
      </c>
      <c r="B338" s="282" t="s">
        <v>870</v>
      </c>
      <c r="C338" s="298"/>
      <c r="D338" s="298"/>
      <c r="E338" s="298"/>
      <c r="F338" s="298"/>
      <c r="G338" s="298"/>
      <c r="H338" s="298"/>
      <c r="I338" s="298"/>
      <c r="J338" s="298"/>
      <c r="K338" s="298"/>
      <c r="L338" s="298"/>
      <c r="M338" s="125"/>
    </row>
    <row r="339" spans="1:13" ht="16.8" x14ac:dyDescent="0.4">
      <c r="A339" s="8"/>
      <c r="B339" s="304"/>
      <c r="C339" s="304"/>
      <c r="D339" s="304"/>
      <c r="E339" s="304"/>
      <c r="F339" s="304"/>
      <c r="G339" s="304"/>
      <c r="H339" s="304"/>
      <c r="I339" s="304"/>
      <c r="J339" s="304"/>
      <c r="K339" s="304"/>
      <c r="L339" s="304"/>
      <c r="M339" s="304"/>
    </row>
    <row r="340" spans="1:13" ht="16.8" x14ac:dyDescent="0.4">
      <c r="A340" s="209" t="s">
        <v>944</v>
      </c>
      <c r="B340" s="282" t="s">
        <v>832</v>
      </c>
      <c r="C340" s="298"/>
      <c r="D340" s="298"/>
      <c r="E340" s="298"/>
      <c r="F340" s="298"/>
      <c r="G340" s="298"/>
      <c r="H340" s="298"/>
      <c r="I340" s="298"/>
      <c r="J340" s="298"/>
      <c r="K340" s="298"/>
      <c r="L340" s="298"/>
      <c r="M340" s="125"/>
    </row>
    <row r="341" spans="1:13" ht="16.8" x14ac:dyDescent="0.4">
      <c r="A341" s="8"/>
      <c r="B341" s="304"/>
      <c r="C341" s="304"/>
      <c r="D341" s="304"/>
      <c r="E341" s="304"/>
      <c r="F341" s="304"/>
      <c r="G341" s="304"/>
      <c r="H341" s="304"/>
      <c r="I341" s="304"/>
      <c r="J341" s="304"/>
      <c r="K341" s="304"/>
      <c r="L341" s="304"/>
      <c r="M341" s="304"/>
    </row>
    <row r="342" spans="1:13" ht="16.8" x14ac:dyDescent="0.4">
      <c r="A342" s="209" t="s">
        <v>945</v>
      </c>
      <c r="B342" s="282" t="s">
        <v>871</v>
      </c>
      <c r="C342" s="298"/>
      <c r="D342" s="298"/>
      <c r="E342" s="298"/>
      <c r="F342" s="298"/>
      <c r="G342" s="298"/>
      <c r="H342" s="298"/>
      <c r="I342" s="298"/>
      <c r="J342" s="298"/>
      <c r="K342" s="298"/>
      <c r="L342" s="298"/>
      <c r="M342" s="125"/>
    </row>
    <row r="343" spans="1:13" ht="16.8" x14ac:dyDescent="0.4">
      <c r="A343" s="8"/>
      <c r="B343" s="304"/>
      <c r="C343" s="304"/>
      <c r="D343" s="304"/>
      <c r="E343" s="304"/>
      <c r="F343" s="304"/>
      <c r="G343" s="304"/>
      <c r="H343" s="304"/>
      <c r="I343" s="304"/>
      <c r="J343" s="304"/>
      <c r="K343" s="304"/>
      <c r="L343" s="304"/>
      <c r="M343" s="304"/>
    </row>
    <row r="344" spans="1:13" ht="16.8" x14ac:dyDescent="0.4">
      <c r="A344" s="8"/>
      <c r="B344" s="125"/>
      <c r="C344" s="125"/>
      <c r="D344" s="125"/>
      <c r="E344" s="125"/>
      <c r="F344" s="125"/>
      <c r="G344" s="125"/>
      <c r="H344" s="125"/>
      <c r="I344" s="125"/>
      <c r="J344" s="125"/>
      <c r="K344" s="125"/>
      <c r="L344" s="125"/>
      <c r="M344" s="125"/>
    </row>
    <row r="345" spans="1:13" ht="16.8" x14ac:dyDescent="0.4">
      <c r="A345" s="161">
        <v>9.4</v>
      </c>
      <c r="B345" s="153" t="s">
        <v>872</v>
      </c>
      <c r="C345" s="158"/>
      <c r="D345" s="158"/>
      <c r="E345" s="158"/>
      <c r="F345" s="158"/>
      <c r="G345" s="158"/>
      <c r="H345" s="158"/>
      <c r="I345" s="158"/>
      <c r="J345" s="158"/>
      <c r="K345" s="125"/>
      <c r="L345" s="125"/>
      <c r="M345" s="125"/>
    </row>
    <row r="346" spans="1:13" ht="16.8" x14ac:dyDescent="0.4">
      <c r="A346" s="209" t="s">
        <v>946</v>
      </c>
      <c r="B346" s="282" t="s">
        <v>1062</v>
      </c>
      <c r="C346" s="298"/>
      <c r="D346" s="298"/>
      <c r="E346" s="298"/>
      <c r="F346" s="298"/>
      <c r="G346" s="298"/>
      <c r="H346" s="298"/>
      <c r="I346" s="298"/>
      <c r="J346" s="298"/>
      <c r="K346" s="125"/>
      <c r="L346" s="125"/>
      <c r="M346" s="125"/>
    </row>
    <row r="347" spans="1:13" ht="16.8" x14ac:dyDescent="0.4">
      <c r="A347" s="8"/>
      <c r="B347" s="304"/>
      <c r="C347" s="304"/>
      <c r="D347" s="304"/>
      <c r="E347" s="304"/>
      <c r="F347" s="304"/>
      <c r="G347" s="304"/>
      <c r="H347" s="304"/>
      <c r="I347" s="304"/>
      <c r="J347" s="304"/>
      <c r="K347" s="304"/>
      <c r="L347" s="304"/>
      <c r="M347" s="304"/>
    </row>
    <row r="348" spans="1:13" ht="16.8" x14ac:dyDescent="0.4">
      <c r="A348" s="8"/>
      <c r="B348" s="215"/>
      <c r="C348" s="215"/>
      <c r="D348" s="215"/>
      <c r="E348" s="215"/>
      <c r="F348" s="215"/>
      <c r="G348" s="215"/>
      <c r="H348" s="215"/>
      <c r="I348" s="215"/>
      <c r="J348" s="215"/>
      <c r="K348" s="215"/>
      <c r="L348" s="215"/>
      <c r="M348" s="215"/>
    </row>
    <row r="349" spans="1:13" ht="16.8" x14ac:dyDescent="0.4">
      <c r="A349" s="209" t="s">
        <v>947</v>
      </c>
      <c r="B349" s="282" t="s">
        <v>960</v>
      </c>
      <c r="C349" s="298"/>
      <c r="D349" s="298"/>
      <c r="E349" s="298"/>
      <c r="F349" s="298"/>
      <c r="G349" s="298"/>
      <c r="H349" s="298"/>
      <c r="I349" s="298"/>
      <c r="J349" s="298"/>
      <c r="K349" s="125"/>
      <c r="L349" s="125"/>
      <c r="M349" s="125"/>
    </row>
    <row r="350" spans="1:13" ht="16.8" x14ac:dyDescent="0.4">
      <c r="A350" s="8"/>
      <c r="B350" s="274"/>
      <c r="C350" s="274"/>
      <c r="D350" s="274"/>
      <c r="E350" s="274"/>
      <c r="F350" s="274"/>
      <c r="G350" s="274"/>
      <c r="H350" s="274"/>
      <c r="I350" s="274"/>
      <c r="J350" s="274"/>
      <c r="K350" s="274"/>
      <c r="L350" s="274"/>
      <c r="M350" s="274"/>
    </row>
    <row r="351" spans="1:13" ht="16.8" x14ac:dyDescent="0.4">
      <c r="A351" s="8"/>
      <c r="B351" s="125"/>
      <c r="C351" s="125"/>
      <c r="D351" s="125"/>
      <c r="E351" s="125"/>
      <c r="F351" s="125"/>
      <c r="G351" s="125"/>
      <c r="H351" s="125"/>
      <c r="I351" s="125"/>
      <c r="J351" s="125"/>
      <c r="K351" s="125"/>
      <c r="L351" s="125"/>
      <c r="M351" s="125"/>
    </row>
    <row r="352" spans="1:13" ht="16.8" x14ac:dyDescent="0.4">
      <c r="A352" s="161">
        <v>10</v>
      </c>
      <c r="B352" s="153" t="s">
        <v>833</v>
      </c>
      <c r="C352" s="158"/>
      <c r="D352" s="158"/>
      <c r="E352" s="158"/>
      <c r="F352" s="158"/>
      <c r="G352" s="158"/>
      <c r="H352" s="158"/>
      <c r="I352" s="158"/>
      <c r="J352" s="158"/>
      <c r="K352" s="125"/>
      <c r="L352" s="125"/>
      <c r="M352" s="125"/>
    </row>
    <row r="353" spans="1:13" ht="16.8" x14ac:dyDescent="0.4">
      <c r="A353" s="209">
        <v>10.1</v>
      </c>
      <c r="B353" s="282" t="s">
        <v>834</v>
      </c>
      <c r="C353" s="298"/>
      <c r="D353" s="298"/>
      <c r="E353" s="298"/>
      <c r="F353" s="298"/>
      <c r="G353" s="298"/>
      <c r="H353" s="298"/>
      <c r="I353" s="298"/>
      <c r="J353" s="298"/>
      <c r="K353" s="125"/>
      <c r="L353" s="125"/>
      <c r="M353" s="125"/>
    </row>
    <row r="354" spans="1:13" ht="16.8" x14ac:dyDescent="0.4">
      <c r="A354" s="8"/>
      <c r="B354" s="304"/>
      <c r="C354" s="304"/>
      <c r="D354" s="304"/>
      <c r="E354" s="304"/>
      <c r="F354" s="304"/>
      <c r="G354" s="304"/>
      <c r="H354" s="304"/>
      <c r="I354" s="304"/>
      <c r="J354" s="304"/>
      <c r="K354" s="304"/>
      <c r="L354" s="304"/>
      <c r="M354" s="304"/>
    </row>
    <row r="355" spans="1:13" ht="16.8" x14ac:dyDescent="0.4">
      <c r="A355" s="8"/>
      <c r="B355" s="215"/>
      <c r="C355" s="215"/>
      <c r="D355" s="215"/>
      <c r="E355" s="215"/>
      <c r="F355" s="215"/>
      <c r="G355" s="215"/>
      <c r="H355" s="215"/>
      <c r="I355" s="215"/>
      <c r="J355" s="215"/>
      <c r="K355" s="215"/>
      <c r="L355" s="215"/>
      <c r="M355" s="215"/>
    </row>
    <row r="356" spans="1:13" ht="17.399999999999999" thickBot="1" x14ac:dyDescent="0.45">
      <c r="A356" s="209">
        <v>10.199999999999999</v>
      </c>
      <c r="B356" s="282" t="s">
        <v>970</v>
      </c>
      <c r="C356" s="298"/>
      <c r="D356" s="298"/>
      <c r="E356" s="298"/>
      <c r="F356" s="298"/>
      <c r="G356" s="298"/>
      <c r="H356" s="298"/>
      <c r="I356" s="298"/>
      <c r="J356" s="298"/>
      <c r="K356" s="158"/>
      <c r="L356" s="158"/>
      <c r="M356" s="158"/>
    </row>
    <row r="357" spans="1:13" ht="16.2" x14ac:dyDescent="0.4">
      <c r="A357" s="129" t="s">
        <v>6</v>
      </c>
      <c r="B357" s="305" t="s">
        <v>962</v>
      </c>
      <c r="C357" s="305"/>
      <c r="D357" s="305"/>
      <c r="E357" s="233" t="s">
        <v>6</v>
      </c>
      <c r="F357" s="305" t="s">
        <v>971</v>
      </c>
      <c r="G357" s="305"/>
      <c r="H357" s="305"/>
      <c r="I357" s="305" t="s">
        <v>829</v>
      </c>
      <c r="J357" s="305"/>
      <c r="K357" s="305"/>
      <c r="L357" s="305"/>
      <c r="M357" s="309"/>
    </row>
    <row r="358" spans="1:13" ht="16.8" x14ac:dyDescent="0.4">
      <c r="A358" s="74">
        <v>1</v>
      </c>
      <c r="B358" s="277" t="s">
        <v>961</v>
      </c>
      <c r="C358" s="277"/>
      <c r="D358" s="277"/>
      <c r="E358" s="216">
        <v>1</v>
      </c>
      <c r="F358" s="277"/>
      <c r="G358" s="277"/>
      <c r="H358" s="277"/>
      <c r="I358" s="302"/>
      <c r="J358" s="302"/>
      <c r="K358" s="302"/>
      <c r="L358" s="302"/>
      <c r="M358" s="303"/>
    </row>
    <row r="359" spans="1:13" ht="16.8" x14ac:dyDescent="0.4">
      <c r="A359" s="74">
        <v>2</v>
      </c>
      <c r="B359" s="277" t="s">
        <v>961</v>
      </c>
      <c r="C359" s="277"/>
      <c r="D359" s="277"/>
      <c r="E359" s="216">
        <v>2</v>
      </c>
      <c r="F359" s="277"/>
      <c r="G359" s="277"/>
      <c r="H359" s="277"/>
      <c r="I359" s="302"/>
      <c r="J359" s="302"/>
      <c r="K359" s="302"/>
      <c r="L359" s="302"/>
      <c r="M359" s="303"/>
    </row>
    <row r="360" spans="1:13" ht="16.8" x14ac:dyDescent="0.4">
      <c r="A360" s="74">
        <v>3</v>
      </c>
      <c r="B360" s="277"/>
      <c r="C360" s="277"/>
      <c r="D360" s="277"/>
      <c r="E360" s="216">
        <v>3</v>
      </c>
      <c r="F360" s="277"/>
      <c r="G360" s="277"/>
      <c r="H360" s="277"/>
      <c r="I360" s="302"/>
      <c r="J360" s="302"/>
      <c r="K360" s="302"/>
      <c r="L360" s="302"/>
      <c r="M360" s="303"/>
    </row>
    <row r="361" spans="1:13" ht="17.399999999999999" thickBot="1" x14ac:dyDescent="0.45">
      <c r="A361" s="229">
        <v>4</v>
      </c>
      <c r="B361" s="279"/>
      <c r="C361" s="279"/>
      <c r="D361" s="279"/>
      <c r="E361" s="234">
        <v>4</v>
      </c>
      <c r="F361" s="279"/>
      <c r="G361" s="279"/>
      <c r="H361" s="279"/>
      <c r="I361" s="452"/>
      <c r="J361" s="452"/>
      <c r="K361" s="452"/>
      <c r="L361" s="452"/>
      <c r="M361" s="453"/>
    </row>
    <row r="362" spans="1:13" ht="16.8" x14ac:dyDescent="0.4">
      <c r="A362" s="8"/>
      <c r="B362" s="125"/>
      <c r="C362" s="125"/>
      <c r="D362" s="125"/>
      <c r="E362" s="125"/>
      <c r="F362" s="125"/>
      <c r="G362" s="125"/>
      <c r="H362" s="125"/>
      <c r="I362" s="125"/>
      <c r="J362" s="125"/>
      <c r="K362" s="125"/>
      <c r="L362" s="125"/>
      <c r="M362" s="125"/>
    </row>
    <row r="363" spans="1:13" ht="16.8" x14ac:dyDescent="0.5">
      <c r="A363" s="209">
        <v>11</v>
      </c>
      <c r="B363" s="217" t="s">
        <v>835</v>
      </c>
      <c r="C363" s="158"/>
      <c r="D363" s="158"/>
      <c r="E363" s="158"/>
      <c r="F363" s="158"/>
      <c r="G363" s="158"/>
      <c r="H363" s="158"/>
      <c r="I363" s="158"/>
      <c r="J363" s="158"/>
      <c r="K363" s="158"/>
      <c r="L363" s="158"/>
      <c r="M363" s="158"/>
    </row>
    <row r="364" spans="1:13" ht="33.6" customHeight="1" thickBot="1" x14ac:dyDescent="0.45">
      <c r="A364" s="209">
        <v>11.1</v>
      </c>
      <c r="B364" s="310" t="s">
        <v>1063</v>
      </c>
      <c r="C364" s="311"/>
      <c r="D364" s="311"/>
      <c r="E364" s="311"/>
      <c r="F364" s="311"/>
      <c r="G364" s="311"/>
      <c r="H364" s="311"/>
      <c r="I364" s="311"/>
      <c r="J364" s="311"/>
      <c r="K364" s="311"/>
      <c r="L364" s="311"/>
      <c r="M364" s="311"/>
    </row>
    <row r="365" spans="1:13" ht="16.2" x14ac:dyDescent="0.4">
      <c r="A365" s="129" t="s">
        <v>6</v>
      </c>
      <c r="B365" s="295" t="s">
        <v>826</v>
      </c>
      <c r="C365" s="295"/>
      <c r="D365" s="295"/>
      <c r="E365" s="295" t="s">
        <v>827</v>
      </c>
      <c r="F365" s="295"/>
      <c r="G365" s="295"/>
      <c r="H365" s="295" t="s">
        <v>828</v>
      </c>
      <c r="I365" s="295"/>
      <c r="J365" s="295"/>
      <c r="K365" s="295"/>
      <c r="L365" s="295" t="s">
        <v>829</v>
      </c>
      <c r="M365" s="296"/>
    </row>
    <row r="366" spans="1:13" ht="16.8" x14ac:dyDescent="0.4">
      <c r="A366" s="74">
        <v>1</v>
      </c>
      <c r="B366" s="267"/>
      <c r="C366" s="267"/>
      <c r="D366" s="267"/>
      <c r="E366" s="267"/>
      <c r="F366" s="267"/>
      <c r="G366" s="267"/>
      <c r="H366" s="267"/>
      <c r="I366" s="267"/>
      <c r="J366" s="267"/>
      <c r="K366" s="267"/>
      <c r="L366" s="267"/>
      <c r="M366" s="268"/>
    </row>
    <row r="367" spans="1:13" ht="16.8" x14ac:dyDescent="0.4">
      <c r="A367" s="74">
        <v>2</v>
      </c>
      <c r="B367" s="267"/>
      <c r="C367" s="267"/>
      <c r="D367" s="267"/>
      <c r="E367" s="267"/>
      <c r="F367" s="267"/>
      <c r="G367" s="267"/>
      <c r="H367" s="267"/>
      <c r="I367" s="267"/>
      <c r="J367" s="267"/>
      <c r="K367" s="267"/>
      <c r="L367" s="267"/>
      <c r="M367" s="268"/>
    </row>
    <row r="368" spans="1:13" ht="17.399999999999999" thickBot="1" x14ac:dyDescent="0.45">
      <c r="A368" s="229">
        <v>3</v>
      </c>
      <c r="B368" s="269"/>
      <c r="C368" s="269"/>
      <c r="D368" s="269"/>
      <c r="E368" s="269"/>
      <c r="F368" s="269"/>
      <c r="G368" s="269"/>
      <c r="H368" s="269"/>
      <c r="I368" s="269"/>
      <c r="J368" s="269"/>
      <c r="K368" s="269"/>
      <c r="L368" s="269"/>
      <c r="M368" s="270"/>
    </row>
    <row r="369" spans="1:13" ht="16.8" x14ac:dyDescent="0.4">
      <c r="A369" s="8"/>
      <c r="B369" s="125"/>
      <c r="C369" s="125"/>
      <c r="D369" s="125"/>
      <c r="E369" s="125"/>
      <c r="F369" s="125"/>
      <c r="G369" s="125"/>
      <c r="H369" s="125"/>
      <c r="I369" s="125"/>
      <c r="J369" s="125"/>
      <c r="K369" s="125"/>
      <c r="L369" s="125"/>
      <c r="M369" s="125"/>
    </row>
    <row r="370" spans="1:13" ht="16.8" x14ac:dyDescent="0.5">
      <c r="A370" s="209">
        <v>12</v>
      </c>
      <c r="B370" s="217" t="s">
        <v>836</v>
      </c>
      <c r="C370" s="158"/>
      <c r="D370" s="158"/>
      <c r="E370" s="158"/>
      <c r="F370" s="158"/>
      <c r="G370" s="158"/>
      <c r="H370" s="158"/>
      <c r="I370" s="158"/>
      <c r="J370" s="158"/>
      <c r="K370" s="158"/>
      <c r="L370" s="158"/>
      <c r="M370" s="158"/>
    </row>
    <row r="371" spans="1:13" ht="16.8" x14ac:dyDescent="0.4">
      <c r="A371" s="209"/>
      <c r="B371" s="297" t="s">
        <v>837</v>
      </c>
      <c r="C371" s="297"/>
      <c r="D371" s="297"/>
      <c r="E371" s="297"/>
      <c r="F371" s="297"/>
      <c r="G371" s="297"/>
      <c r="H371" s="297"/>
      <c r="I371" s="158"/>
      <c r="J371" s="158"/>
      <c r="K371" s="158"/>
      <c r="L371" s="158"/>
      <c r="M371" s="158"/>
    </row>
    <row r="372" spans="1:13" ht="16.8" x14ac:dyDescent="0.4">
      <c r="A372" s="209">
        <v>12.1</v>
      </c>
      <c r="B372" s="218" t="s">
        <v>873</v>
      </c>
      <c r="C372" s="158"/>
      <c r="D372" s="158"/>
      <c r="E372" s="158"/>
      <c r="F372" s="158"/>
      <c r="G372" s="158"/>
      <c r="H372" s="158"/>
      <c r="I372" s="158"/>
      <c r="J372" s="158"/>
      <c r="K372" s="158"/>
      <c r="L372" s="158"/>
      <c r="M372" s="158"/>
    </row>
    <row r="373" spans="1:13" ht="17.399999999999999" thickBot="1" x14ac:dyDescent="0.45">
      <c r="A373" s="209" t="s">
        <v>948</v>
      </c>
      <c r="B373" s="282" t="s">
        <v>1064</v>
      </c>
      <c r="C373" s="298"/>
      <c r="D373" s="298"/>
      <c r="E373" s="298"/>
      <c r="F373" s="298"/>
      <c r="G373" s="298"/>
      <c r="H373" s="298"/>
      <c r="I373" s="298"/>
      <c r="J373" s="298"/>
      <c r="K373" s="298"/>
      <c r="L373" s="298"/>
      <c r="M373" s="298"/>
    </row>
    <row r="374" spans="1:13" ht="16.2" x14ac:dyDescent="0.4">
      <c r="A374" s="129" t="s">
        <v>6</v>
      </c>
      <c r="B374" s="299" t="s">
        <v>874</v>
      </c>
      <c r="C374" s="300"/>
      <c r="D374" s="301"/>
      <c r="E374" s="305" t="s">
        <v>828</v>
      </c>
      <c r="F374" s="305"/>
      <c r="G374" s="305"/>
      <c r="H374" s="305"/>
      <c r="I374" s="305"/>
      <c r="J374" s="305"/>
      <c r="K374" s="305" t="s">
        <v>829</v>
      </c>
      <c r="L374" s="305"/>
      <c r="M374" s="309"/>
    </row>
    <row r="375" spans="1:13" ht="16.8" x14ac:dyDescent="0.4">
      <c r="A375" s="74">
        <v>1</v>
      </c>
      <c r="B375" s="290"/>
      <c r="C375" s="291"/>
      <c r="D375" s="292"/>
      <c r="E375" s="293"/>
      <c r="F375" s="293"/>
      <c r="G375" s="293"/>
      <c r="H375" s="293"/>
      <c r="I375" s="293"/>
      <c r="J375" s="293"/>
      <c r="K375" s="293"/>
      <c r="L375" s="293"/>
      <c r="M375" s="294"/>
    </row>
    <row r="376" spans="1:13" ht="16.8" x14ac:dyDescent="0.4">
      <c r="A376" s="74">
        <v>2</v>
      </c>
      <c r="B376" s="290"/>
      <c r="C376" s="291"/>
      <c r="D376" s="292"/>
      <c r="E376" s="293"/>
      <c r="F376" s="293"/>
      <c r="G376" s="293"/>
      <c r="H376" s="293"/>
      <c r="I376" s="293"/>
      <c r="J376" s="293"/>
      <c r="K376" s="293"/>
      <c r="L376" s="293"/>
      <c r="M376" s="294"/>
    </row>
    <row r="377" spans="1:13" ht="16.8" x14ac:dyDescent="0.4">
      <c r="A377" s="74">
        <v>3</v>
      </c>
      <c r="B377" s="290"/>
      <c r="C377" s="291"/>
      <c r="D377" s="292"/>
      <c r="E377" s="293"/>
      <c r="F377" s="293"/>
      <c r="G377" s="293"/>
      <c r="H377" s="293"/>
      <c r="I377" s="293"/>
      <c r="J377" s="293"/>
      <c r="K377" s="293"/>
      <c r="L377" s="293"/>
      <c r="M377" s="294"/>
    </row>
    <row r="378" spans="1:13" ht="16.8" x14ac:dyDescent="0.4">
      <c r="A378" s="74">
        <v>4</v>
      </c>
      <c r="B378" s="290"/>
      <c r="C378" s="291"/>
      <c r="D378" s="292"/>
      <c r="E378" s="293"/>
      <c r="F378" s="293"/>
      <c r="G378" s="293"/>
      <c r="H378" s="293"/>
      <c r="I378" s="293"/>
      <c r="J378" s="293"/>
      <c r="K378" s="293"/>
      <c r="L378" s="293"/>
      <c r="M378" s="294"/>
    </row>
    <row r="379" spans="1:13" ht="16.8" x14ac:dyDescent="0.4">
      <c r="A379" s="74">
        <v>5</v>
      </c>
      <c r="B379" s="290"/>
      <c r="C379" s="291"/>
      <c r="D379" s="292"/>
      <c r="E379" s="293"/>
      <c r="F379" s="293"/>
      <c r="G379" s="293"/>
      <c r="H379" s="293"/>
      <c r="I379" s="293"/>
      <c r="J379" s="293"/>
      <c r="K379" s="293"/>
      <c r="L379" s="293"/>
      <c r="M379" s="294"/>
    </row>
    <row r="380" spans="1:13" ht="16.8" x14ac:dyDescent="0.4">
      <c r="A380" s="74">
        <v>6</v>
      </c>
      <c r="B380" s="290"/>
      <c r="C380" s="291"/>
      <c r="D380" s="292"/>
      <c r="E380" s="293"/>
      <c r="F380" s="293"/>
      <c r="G380" s="293"/>
      <c r="H380" s="293"/>
      <c r="I380" s="293"/>
      <c r="J380" s="293"/>
      <c r="K380" s="293"/>
      <c r="L380" s="293"/>
      <c r="M380" s="294"/>
    </row>
    <row r="381" spans="1:13" ht="16.8" x14ac:dyDescent="0.4">
      <c r="A381" s="74">
        <v>7</v>
      </c>
      <c r="B381" s="290"/>
      <c r="C381" s="291"/>
      <c r="D381" s="292"/>
      <c r="E381" s="293"/>
      <c r="F381" s="293"/>
      <c r="G381" s="293"/>
      <c r="H381" s="293"/>
      <c r="I381" s="293"/>
      <c r="J381" s="293"/>
      <c r="K381" s="293"/>
      <c r="L381" s="293"/>
      <c r="M381" s="294"/>
    </row>
    <row r="382" spans="1:13" ht="16.8" x14ac:dyDescent="0.4">
      <c r="A382" s="74">
        <v>8</v>
      </c>
      <c r="B382" s="290"/>
      <c r="C382" s="291"/>
      <c r="D382" s="292"/>
      <c r="E382" s="293"/>
      <c r="F382" s="293"/>
      <c r="G382" s="293"/>
      <c r="H382" s="293"/>
      <c r="I382" s="293"/>
      <c r="J382" s="293"/>
      <c r="K382" s="293"/>
      <c r="L382" s="293"/>
      <c r="M382" s="294"/>
    </row>
    <row r="383" spans="1:13" ht="16.8" x14ac:dyDescent="0.4">
      <c r="A383" s="74">
        <v>9</v>
      </c>
      <c r="B383" s="290"/>
      <c r="C383" s="291"/>
      <c r="D383" s="292"/>
      <c r="E383" s="293"/>
      <c r="F383" s="293"/>
      <c r="G383" s="293"/>
      <c r="H383" s="293"/>
      <c r="I383" s="293"/>
      <c r="J383" s="293"/>
      <c r="K383" s="293"/>
      <c r="L383" s="293"/>
      <c r="M383" s="294"/>
    </row>
    <row r="384" spans="1:13" ht="16.8" x14ac:dyDescent="0.4">
      <c r="A384" s="74">
        <v>10</v>
      </c>
      <c r="B384" s="290"/>
      <c r="C384" s="291"/>
      <c r="D384" s="292"/>
      <c r="E384" s="293"/>
      <c r="F384" s="293"/>
      <c r="G384" s="293"/>
      <c r="H384" s="293"/>
      <c r="I384" s="293"/>
      <c r="J384" s="293"/>
      <c r="K384" s="293"/>
      <c r="L384" s="293"/>
      <c r="M384" s="294"/>
    </row>
    <row r="385" spans="1:13" ht="16.8" x14ac:dyDescent="0.4">
      <c r="A385" s="74">
        <v>11</v>
      </c>
      <c r="B385" s="290"/>
      <c r="C385" s="291"/>
      <c r="D385" s="292"/>
      <c r="E385" s="293"/>
      <c r="F385" s="293"/>
      <c r="G385" s="293"/>
      <c r="H385" s="293"/>
      <c r="I385" s="293"/>
      <c r="J385" s="293"/>
      <c r="K385" s="293"/>
      <c r="L385" s="293"/>
      <c r="M385" s="294"/>
    </row>
    <row r="386" spans="1:13" ht="16.8" x14ac:dyDescent="0.4">
      <c r="A386" s="74">
        <v>12</v>
      </c>
      <c r="B386" s="290"/>
      <c r="C386" s="291"/>
      <c r="D386" s="292"/>
      <c r="E386" s="293"/>
      <c r="F386" s="293"/>
      <c r="G386" s="293"/>
      <c r="H386" s="293"/>
      <c r="I386" s="293"/>
      <c r="J386" s="293"/>
      <c r="K386" s="293"/>
      <c r="L386" s="293"/>
      <c r="M386" s="294"/>
    </row>
    <row r="387" spans="1:13" ht="16.8" x14ac:dyDescent="0.4">
      <c r="A387" s="74">
        <v>13</v>
      </c>
      <c r="B387" s="290"/>
      <c r="C387" s="291"/>
      <c r="D387" s="292"/>
      <c r="E387" s="293"/>
      <c r="F387" s="293"/>
      <c r="G387" s="293"/>
      <c r="H387" s="293"/>
      <c r="I387" s="293"/>
      <c r="J387" s="293"/>
      <c r="K387" s="293"/>
      <c r="L387" s="293"/>
      <c r="M387" s="294"/>
    </row>
    <row r="388" spans="1:13" ht="16.8" x14ac:dyDescent="0.4">
      <c r="A388" s="74">
        <v>14</v>
      </c>
      <c r="B388" s="290"/>
      <c r="C388" s="291"/>
      <c r="D388" s="292"/>
      <c r="E388" s="293"/>
      <c r="F388" s="293"/>
      <c r="G388" s="293"/>
      <c r="H388" s="293"/>
      <c r="I388" s="293"/>
      <c r="J388" s="293"/>
      <c r="K388" s="293"/>
      <c r="L388" s="293"/>
      <c r="M388" s="294"/>
    </row>
    <row r="389" spans="1:13" ht="16.8" x14ac:dyDescent="0.4">
      <c r="A389" s="74">
        <v>15</v>
      </c>
      <c r="B389" s="290"/>
      <c r="C389" s="291"/>
      <c r="D389" s="292"/>
      <c r="E389" s="293"/>
      <c r="F389" s="293"/>
      <c r="G389" s="293"/>
      <c r="H389" s="293"/>
      <c r="I389" s="293"/>
      <c r="J389" s="293"/>
      <c r="K389" s="293"/>
      <c r="L389" s="293"/>
      <c r="M389" s="294"/>
    </row>
    <row r="390" spans="1:13" ht="16.95" customHeight="1" x14ac:dyDescent="0.4">
      <c r="A390" s="74">
        <v>16</v>
      </c>
      <c r="B390" s="290"/>
      <c r="C390" s="291"/>
      <c r="D390" s="292"/>
      <c r="E390" s="293"/>
      <c r="F390" s="293"/>
      <c r="G390" s="293"/>
      <c r="H390" s="293"/>
      <c r="I390" s="293"/>
      <c r="J390" s="293"/>
      <c r="K390" s="293"/>
      <c r="L390" s="293"/>
      <c r="M390" s="294"/>
    </row>
    <row r="391" spans="1:13" ht="16.95" customHeight="1" x14ac:dyDescent="0.4">
      <c r="A391" s="74">
        <v>17</v>
      </c>
      <c r="B391" s="290"/>
      <c r="C391" s="291"/>
      <c r="D391" s="292"/>
      <c r="E391" s="293"/>
      <c r="F391" s="293"/>
      <c r="G391" s="293"/>
      <c r="H391" s="293"/>
      <c r="I391" s="293"/>
      <c r="J391" s="293"/>
      <c r="K391" s="293"/>
      <c r="L391" s="293"/>
      <c r="M391" s="294"/>
    </row>
    <row r="392" spans="1:13" ht="16.95" customHeight="1" x14ac:dyDescent="0.4">
      <c r="A392" s="74">
        <v>18</v>
      </c>
      <c r="B392" s="290"/>
      <c r="C392" s="291"/>
      <c r="D392" s="292"/>
      <c r="E392" s="293"/>
      <c r="F392" s="293"/>
      <c r="G392" s="293"/>
      <c r="H392" s="293"/>
      <c r="I392" s="293"/>
      <c r="J392" s="293"/>
      <c r="K392" s="293"/>
      <c r="L392" s="293"/>
      <c r="M392" s="294"/>
    </row>
    <row r="393" spans="1:13" ht="16.95" customHeight="1" x14ac:dyDescent="0.4">
      <c r="A393" s="74">
        <v>19</v>
      </c>
      <c r="B393" s="290"/>
      <c r="C393" s="291"/>
      <c r="D393" s="292"/>
      <c r="E393" s="293"/>
      <c r="F393" s="293"/>
      <c r="G393" s="293"/>
      <c r="H393" s="293"/>
      <c r="I393" s="293"/>
      <c r="J393" s="293"/>
      <c r="K393" s="293"/>
      <c r="L393" s="293"/>
      <c r="M393" s="294"/>
    </row>
    <row r="394" spans="1:13" ht="16.95" customHeight="1" thickBot="1" x14ac:dyDescent="0.45">
      <c r="A394" s="229">
        <v>20</v>
      </c>
      <c r="B394" s="285"/>
      <c r="C394" s="286"/>
      <c r="D394" s="287"/>
      <c r="E394" s="288"/>
      <c r="F394" s="288"/>
      <c r="G394" s="288"/>
      <c r="H394" s="288"/>
      <c r="I394" s="288"/>
      <c r="J394" s="288"/>
      <c r="K394" s="288"/>
      <c r="L394" s="288"/>
      <c r="M394" s="289"/>
    </row>
    <row r="395" spans="1:13" ht="16.8" x14ac:dyDescent="0.4">
      <c r="A395" s="8"/>
      <c r="B395" s="219"/>
      <c r="C395" s="219"/>
      <c r="D395" s="220"/>
      <c r="E395" s="215"/>
      <c r="F395" s="215"/>
      <c r="G395" s="215"/>
      <c r="H395" s="215"/>
      <c r="I395" s="215"/>
      <c r="J395" s="215"/>
      <c r="K395" s="215"/>
      <c r="L395" s="215"/>
      <c r="M395" s="215"/>
    </row>
    <row r="396" spans="1:13" ht="17.399999999999999" thickBot="1" x14ac:dyDescent="0.45">
      <c r="A396" s="209" t="s">
        <v>949</v>
      </c>
      <c r="B396" s="282" t="s">
        <v>875</v>
      </c>
      <c r="C396" s="282"/>
      <c r="D396" s="282"/>
      <c r="E396" s="282"/>
      <c r="F396" s="282"/>
      <c r="G396" s="282"/>
      <c r="H396" s="282"/>
      <c r="I396" s="282"/>
      <c r="J396" s="282"/>
      <c r="K396" s="125"/>
      <c r="L396" s="125"/>
      <c r="M396" s="125"/>
    </row>
    <row r="397" spans="1:13" ht="16.8" x14ac:dyDescent="0.4">
      <c r="A397" s="230">
        <v>1</v>
      </c>
      <c r="B397" s="283"/>
      <c r="C397" s="283"/>
      <c r="D397" s="283"/>
      <c r="E397" s="283"/>
      <c r="F397" s="283"/>
      <c r="G397" s="283"/>
      <c r="H397" s="283"/>
      <c r="I397" s="283"/>
      <c r="J397" s="283"/>
      <c r="K397" s="283"/>
      <c r="L397" s="283"/>
      <c r="M397" s="284"/>
    </row>
    <row r="398" spans="1:13" ht="16.8" x14ac:dyDescent="0.4">
      <c r="A398" s="74">
        <v>2</v>
      </c>
      <c r="B398" s="277"/>
      <c r="C398" s="277"/>
      <c r="D398" s="277"/>
      <c r="E398" s="277"/>
      <c r="F398" s="277"/>
      <c r="G398" s="277"/>
      <c r="H398" s="277"/>
      <c r="I398" s="277"/>
      <c r="J398" s="277"/>
      <c r="K398" s="277"/>
      <c r="L398" s="277"/>
      <c r="M398" s="278"/>
    </row>
    <row r="399" spans="1:13" ht="16.8" x14ac:dyDescent="0.4">
      <c r="A399" s="74">
        <v>3</v>
      </c>
      <c r="B399" s="277"/>
      <c r="C399" s="277"/>
      <c r="D399" s="277"/>
      <c r="E399" s="277"/>
      <c r="F399" s="277"/>
      <c r="G399" s="277"/>
      <c r="H399" s="277"/>
      <c r="I399" s="277"/>
      <c r="J399" s="277"/>
      <c r="K399" s="277"/>
      <c r="L399" s="277"/>
      <c r="M399" s="278"/>
    </row>
    <row r="400" spans="1:13" ht="16.8" x14ac:dyDescent="0.4">
      <c r="A400" s="74">
        <v>4</v>
      </c>
      <c r="B400" s="277"/>
      <c r="C400" s="277"/>
      <c r="D400" s="277"/>
      <c r="E400" s="277"/>
      <c r="F400" s="277"/>
      <c r="G400" s="277"/>
      <c r="H400" s="277"/>
      <c r="I400" s="277"/>
      <c r="J400" s="277"/>
      <c r="K400" s="277"/>
      <c r="L400" s="277"/>
      <c r="M400" s="278"/>
    </row>
    <row r="401" spans="1:13" ht="16.8" x14ac:dyDescent="0.4">
      <c r="A401" s="74">
        <v>5</v>
      </c>
      <c r="B401" s="277"/>
      <c r="C401" s="277"/>
      <c r="D401" s="277"/>
      <c r="E401" s="277"/>
      <c r="F401" s="277"/>
      <c r="G401" s="277"/>
      <c r="H401" s="277"/>
      <c r="I401" s="277"/>
      <c r="J401" s="277"/>
      <c r="K401" s="277"/>
      <c r="L401" s="277"/>
      <c r="M401" s="278"/>
    </row>
    <row r="402" spans="1:13" ht="16.8" x14ac:dyDescent="0.4">
      <c r="A402" s="74">
        <v>6</v>
      </c>
      <c r="B402" s="277"/>
      <c r="C402" s="277"/>
      <c r="D402" s="277"/>
      <c r="E402" s="277"/>
      <c r="F402" s="277"/>
      <c r="G402" s="277"/>
      <c r="H402" s="277"/>
      <c r="I402" s="277"/>
      <c r="J402" s="277"/>
      <c r="K402" s="277"/>
      <c r="L402" s="277"/>
      <c r="M402" s="278"/>
    </row>
    <row r="403" spans="1:13" ht="16.8" x14ac:dyDescent="0.4">
      <c r="A403" s="74">
        <v>7</v>
      </c>
      <c r="B403" s="277"/>
      <c r="C403" s="277"/>
      <c r="D403" s="277"/>
      <c r="E403" s="277"/>
      <c r="F403" s="277"/>
      <c r="G403" s="277"/>
      <c r="H403" s="277"/>
      <c r="I403" s="277"/>
      <c r="J403" s="277"/>
      <c r="K403" s="277"/>
      <c r="L403" s="277"/>
      <c r="M403" s="278"/>
    </row>
    <row r="404" spans="1:13" ht="16.8" x14ac:dyDescent="0.4">
      <c r="A404" s="74">
        <v>8</v>
      </c>
      <c r="B404" s="277"/>
      <c r="C404" s="277"/>
      <c r="D404" s="277"/>
      <c r="E404" s="277"/>
      <c r="F404" s="277"/>
      <c r="G404" s="277"/>
      <c r="H404" s="277"/>
      <c r="I404" s="277"/>
      <c r="J404" s="277"/>
      <c r="K404" s="277"/>
      <c r="L404" s="277"/>
      <c r="M404" s="278"/>
    </row>
    <row r="405" spans="1:13" ht="16.8" x14ac:dyDescent="0.4">
      <c r="A405" s="74">
        <v>9</v>
      </c>
      <c r="B405" s="277"/>
      <c r="C405" s="277"/>
      <c r="D405" s="277"/>
      <c r="E405" s="277"/>
      <c r="F405" s="277"/>
      <c r="G405" s="277"/>
      <c r="H405" s="277"/>
      <c r="I405" s="277"/>
      <c r="J405" s="277"/>
      <c r="K405" s="277"/>
      <c r="L405" s="277"/>
      <c r="M405" s="278"/>
    </row>
    <row r="406" spans="1:13" ht="16.8" x14ac:dyDescent="0.4">
      <c r="A406" s="74">
        <v>10</v>
      </c>
      <c r="B406" s="277"/>
      <c r="C406" s="277"/>
      <c r="D406" s="277"/>
      <c r="E406" s="277"/>
      <c r="F406" s="277"/>
      <c r="G406" s="277"/>
      <c r="H406" s="277"/>
      <c r="I406" s="277"/>
      <c r="J406" s="277"/>
      <c r="K406" s="277"/>
      <c r="L406" s="277"/>
      <c r="M406" s="278"/>
    </row>
    <row r="407" spans="1:13" ht="17.399999999999999" thickBot="1" x14ac:dyDescent="0.45">
      <c r="A407" s="229">
        <v>11</v>
      </c>
      <c r="B407" s="279"/>
      <c r="C407" s="279"/>
      <c r="D407" s="279"/>
      <c r="E407" s="279"/>
      <c r="F407" s="279"/>
      <c r="G407" s="279"/>
      <c r="H407" s="279"/>
      <c r="I407" s="279"/>
      <c r="J407" s="279"/>
      <c r="K407" s="279"/>
      <c r="L407" s="279"/>
      <c r="M407" s="280"/>
    </row>
    <row r="408" spans="1:13" ht="16.8" x14ac:dyDescent="0.4">
      <c r="A408" s="8"/>
      <c r="B408" s="215"/>
      <c r="C408" s="215"/>
      <c r="D408" s="215"/>
      <c r="E408" s="215"/>
      <c r="F408" s="215"/>
      <c r="G408" s="215"/>
      <c r="H408" s="215"/>
      <c r="I408" s="215"/>
      <c r="J408" s="215"/>
      <c r="K408" s="215"/>
      <c r="L408" s="215"/>
      <c r="M408" s="215"/>
    </row>
    <row r="409" spans="1:13" ht="17.399999999999999" thickBot="1" x14ac:dyDescent="0.45">
      <c r="A409" s="209" t="s">
        <v>950</v>
      </c>
      <c r="B409" s="282" t="s">
        <v>876</v>
      </c>
      <c r="C409" s="282"/>
      <c r="D409" s="282"/>
      <c r="E409" s="282"/>
      <c r="F409" s="282"/>
      <c r="G409" s="282"/>
      <c r="H409" s="282"/>
      <c r="I409" s="282"/>
      <c r="J409" s="282"/>
      <c r="K409" s="125"/>
      <c r="L409" s="125"/>
      <c r="M409" s="125"/>
    </row>
    <row r="410" spans="1:13" ht="16.8" x14ac:dyDescent="0.4">
      <c r="A410" s="230">
        <v>1</v>
      </c>
      <c r="B410" s="283"/>
      <c r="C410" s="283"/>
      <c r="D410" s="283"/>
      <c r="E410" s="283"/>
      <c r="F410" s="283"/>
      <c r="G410" s="283"/>
      <c r="H410" s="283"/>
      <c r="I410" s="283"/>
      <c r="J410" s="283"/>
      <c r="K410" s="283"/>
      <c r="L410" s="283"/>
      <c r="M410" s="284"/>
    </row>
    <row r="411" spans="1:13" ht="16.8" x14ac:dyDescent="0.4">
      <c r="A411" s="74">
        <v>2</v>
      </c>
      <c r="B411" s="277"/>
      <c r="C411" s="277"/>
      <c r="D411" s="277"/>
      <c r="E411" s="277"/>
      <c r="F411" s="277"/>
      <c r="G411" s="277"/>
      <c r="H411" s="277"/>
      <c r="I411" s="277"/>
      <c r="J411" s="277"/>
      <c r="K411" s="277"/>
      <c r="L411" s="277"/>
      <c r="M411" s="278"/>
    </row>
    <row r="412" spans="1:13" ht="16.8" x14ac:dyDescent="0.4">
      <c r="A412" s="74">
        <v>3</v>
      </c>
      <c r="B412" s="277"/>
      <c r="C412" s="277"/>
      <c r="D412" s="277"/>
      <c r="E412" s="277"/>
      <c r="F412" s="277"/>
      <c r="G412" s="277"/>
      <c r="H412" s="277"/>
      <c r="I412" s="277"/>
      <c r="J412" s="277"/>
      <c r="K412" s="277"/>
      <c r="L412" s="277"/>
      <c r="M412" s="278"/>
    </row>
    <row r="413" spans="1:13" ht="16.8" x14ac:dyDescent="0.4">
      <c r="A413" s="74">
        <v>4</v>
      </c>
      <c r="B413" s="277"/>
      <c r="C413" s="277"/>
      <c r="D413" s="277"/>
      <c r="E413" s="277"/>
      <c r="F413" s="277"/>
      <c r="G413" s="277"/>
      <c r="H413" s="277"/>
      <c r="I413" s="277"/>
      <c r="J413" s="277"/>
      <c r="K413" s="277"/>
      <c r="L413" s="277"/>
      <c r="M413" s="278"/>
    </row>
    <row r="414" spans="1:13" ht="16.8" x14ac:dyDescent="0.4">
      <c r="A414" s="74">
        <v>5</v>
      </c>
      <c r="B414" s="277"/>
      <c r="C414" s="277"/>
      <c r="D414" s="277"/>
      <c r="E414" s="277"/>
      <c r="F414" s="277"/>
      <c r="G414" s="277"/>
      <c r="H414" s="277"/>
      <c r="I414" s="277"/>
      <c r="J414" s="277"/>
      <c r="K414" s="277"/>
      <c r="L414" s="277"/>
      <c r="M414" s="278"/>
    </row>
    <row r="415" spans="1:13" ht="16.8" x14ac:dyDescent="0.4">
      <c r="A415" s="74">
        <v>6</v>
      </c>
      <c r="B415" s="277"/>
      <c r="C415" s="277"/>
      <c r="D415" s="277"/>
      <c r="E415" s="277"/>
      <c r="F415" s="277"/>
      <c r="G415" s="277"/>
      <c r="H415" s="277"/>
      <c r="I415" s="277"/>
      <c r="J415" s="277"/>
      <c r="K415" s="277"/>
      <c r="L415" s="277"/>
      <c r="M415" s="278"/>
    </row>
    <row r="416" spans="1:13" ht="16.8" x14ac:dyDescent="0.4">
      <c r="A416" s="74">
        <v>7</v>
      </c>
      <c r="B416" s="277"/>
      <c r="C416" s="277"/>
      <c r="D416" s="277"/>
      <c r="E416" s="277"/>
      <c r="F416" s="277"/>
      <c r="G416" s="277"/>
      <c r="H416" s="277"/>
      <c r="I416" s="277"/>
      <c r="J416" s="277"/>
      <c r="K416" s="277"/>
      <c r="L416" s="277"/>
      <c r="M416" s="278"/>
    </row>
    <row r="417" spans="1:13" ht="16.8" x14ac:dyDescent="0.4">
      <c r="A417" s="74">
        <v>8</v>
      </c>
      <c r="B417" s="277"/>
      <c r="C417" s="277"/>
      <c r="D417" s="277"/>
      <c r="E417" s="277"/>
      <c r="F417" s="277"/>
      <c r="G417" s="277"/>
      <c r="H417" s="277"/>
      <c r="I417" s="277"/>
      <c r="J417" s="277"/>
      <c r="K417" s="277"/>
      <c r="L417" s="277"/>
      <c r="M417" s="278"/>
    </row>
    <row r="418" spans="1:13" ht="16.8" x14ac:dyDescent="0.4">
      <c r="A418" s="74">
        <v>9</v>
      </c>
      <c r="B418" s="277"/>
      <c r="C418" s="277"/>
      <c r="D418" s="277"/>
      <c r="E418" s="277"/>
      <c r="F418" s="277"/>
      <c r="G418" s="277"/>
      <c r="H418" s="277"/>
      <c r="I418" s="277"/>
      <c r="J418" s="277"/>
      <c r="K418" s="277"/>
      <c r="L418" s="277"/>
      <c r="M418" s="278"/>
    </row>
    <row r="419" spans="1:13" ht="16.8" x14ac:dyDescent="0.4">
      <c r="A419" s="74">
        <v>10</v>
      </c>
      <c r="B419" s="277"/>
      <c r="C419" s="277"/>
      <c r="D419" s="277"/>
      <c r="E419" s="277"/>
      <c r="F419" s="277"/>
      <c r="G419" s="277"/>
      <c r="H419" s="277"/>
      <c r="I419" s="277"/>
      <c r="J419" s="277"/>
      <c r="K419" s="277"/>
      <c r="L419" s="277"/>
      <c r="M419" s="278"/>
    </row>
    <row r="420" spans="1:13" ht="17.399999999999999" thickBot="1" x14ac:dyDescent="0.45">
      <c r="A420" s="229">
        <v>11</v>
      </c>
      <c r="B420" s="279"/>
      <c r="C420" s="279"/>
      <c r="D420" s="279"/>
      <c r="E420" s="279"/>
      <c r="F420" s="279"/>
      <c r="G420" s="279"/>
      <c r="H420" s="279"/>
      <c r="I420" s="279"/>
      <c r="J420" s="279"/>
      <c r="K420" s="279"/>
      <c r="L420" s="279"/>
      <c r="M420" s="280"/>
    </row>
    <row r="421" spans="1:13" ht="16.8" x14ac:dyDescent="0.4">
      <c r="A421" s="8"/>
      <c r="B421" s="215"/>
      <c r="C421" s="215"/>
      <c r="D421" s="215"/>
      <c r="E421" s="215"/>
      <c r="F421" s="215"/>
      <c r="G421" s="215"/>
      <c r="H421" s="215"/>
      <c r="I421" s="215"/>
      <c r="J421" s="215"/>
      <c r="K421" s="215"/>
      <c r="L421" s="215"/>
      <c r="M421" s="215"/>
    </row>
    <row r="422" spans="1:13" ht="16.95" customHeight="1" x14ac:dyDescent="0.4">
      <c r="A422" s="209">
        <v>12.2</v>
      </c>
      <c r="B422" s="221" t="s">
        <v>939</v>
      </c>
      <c r="C422" s="158"/>
      <c r="D422" s="158"/>
      <c r="E422" s="158"/>
      <c r="F422" s="158"/>
      <c r="G422" s="158"/>
      <c r="H422" s="158"/>
      <c r="I422" s="158"/>
      <c r="J422" s="158"/>
      <c r="K422" s="158"/>
      <c r="L422" s="158"/>
      <c r="M422" s="158"/>
    </row>
    <row r="423" spans="1:13" ht="16.95" customHeight="1" x14ac:dyDescent="0.4">
      <c r="A423" s="209" t="s">
        <v>951</v>
      </c>
      <c r="B423" s="281" t="s">
        <v>1065</v>
      </c>
      <c r="C423" s="281"/>
      <c r="D423" s="281"/>
      <c r="E423" s="281"/>
      <c r="F423" s="281"/>
      <c r="G423" s="281"/>
      <c r="H423" s="281"/>
      <c r="I423" s="281"/>
      <c r="J423" s="281"/>
      <c r="K423" s="281"/>
      <c r="L423" s="281"/>
      <c r="M423" s="281"/>
    </row>
    <row r="424" spans="1:13" ht="16.95" customHeight="1" x14ac:dyDescent="0.4">
      <c r="A424" s="8"/>
      <c r="B424" s="274"/>
      <c r="C424" s="274"/>
      <c r="D424" s="274"/>
      <c r="E424" s="274"/>
      <c r="F424" s="274"/>
      <c r="G424" s="274"/>
      <c r="H424" s="274"/>
      <c r="I424" s="274"/>
      <c r="J424" s="274"/>
      <c r="K424" s="274"/>
      <c r="L424" s="274"/>
      <c r="M424" s="274"/>
    </row>
    <row r="425" spans="1:13" ht="16.95" customHeight="1" x14ac:dyDescent="0.4">
      <c r="A425" s="209">
        <v>12.3</v>
      </c>
      <c r="B425" s="218" t="s">
        <v>957</v>
      </c>
      <c r="C425" s="158"/>
      <c r="D425" s="158"/>
      <c r="E425" s="158"/>
      <c r="F425" s="158"/>
      <c r="G425" s="158"/>
      <c r="H425" s="158"/>
      <c r="I425" s="158"/>
      <c r="J425" s="158"/>
      <c r="K425" s="158"/>
      <c r="L425" s="158"/>
      <c r="M425" s="158"/>
    </row>
    <row r="426" spans="1:13" ht="16.95" customHeight="1" thickBot="1" x14ac:dyDescent="0.45">
      <c r="A426" s="209" t="s">
        <v>952</v>
      </c>
      <c r="B426" s="282" t="s">
        <v>1066</v>
      </c>
      <c r="C426" s="282"/>
      <c r="D426" s="282"/>
      <c r="E426" s="282"/>
      <c r="F426" s="282"/>
      <c r="G426" s="282"/>
      <c r="H426" s="282"/>
      <c r="I426" s="282"/>
      <c r="J426" s="282"/>
      <c r="K426" s="282"/>
      <c r="L426" s="282"/>
      <c r="M426" s="282"/>
    </row>
    <row r="427" spans="1:13" ht="16.2" x14ac:dyDescent="0.4">
      <c r="A427" s="235" t="s">
        <v>6</v>
      </c>
      <c r="B427" s="275" t="s">
        <v>958</v>
      </c>
      <c r="C427" s="275"/>
      <c r="D427" s="275"/>
      <c r="E427" s="275"/>
      <c r="F427" s="275"/>
      <c r="G427" s="275"/>
      <c r="H427" s="275"/>
      <c r="I427" s="275" t="s">
        <v>829</v>
      </c>
      <c r="J427" s="275"/>
      <c r="K427" s="275"/>
      <c r="L427" s="275"/>
      <c r="M427" s="276"/>
    </row>
    <row r="428" spans="1:13" ht="16.8" x14ac:dyDescent="0.4">
      <c r="A428" s="74">
        <v>1</v>
      </c>
      <c r="B428" s="267"/>
      <c r="C428" s="267"/>
      <c r="D428" s="267"/>
      <c r="E428" s="267"/>
      <c r="F428" s="267"/>
      <c r="G428" s="267"/>
      <c r="H428" s="267"/>
      <c r="I428" s="267"/>
      <c r="J428" s="267"/>
      <c r="K428" s="267"/>
      <c r="L428" s="267"/>
      <c r="M428" s="268"/>
    </row>
    <row r="429" spans="1:13" ht="16.8" x14ac:dyDescent="0.4">
      <c r="A429" s="74">
        <v>2</v>
      </c>
      <c r="B429" s="267"/>
      <c r="C429" s="267"/>
      <c r="D429" s="267"/>
      <c r="E429" s="267"/>
      <c r="F429" s="267"/>
      <c r="G429" s="267"/>
      <c r="H429" s="267"/>
      <c r="I429" s="267"/>
      <c r="J429" s="267"/>
      <c r="K429" s="267"/>
      <c r="L429" s="267"/>
      <c r="M429" s="268"/>
    </row>
    <row r="430" spans="1:13" ht="16.8" x14ac:dyDescent="0.4">
      <c r="A430" s="74">
        <v>3</v>
      </c>
      <c r="B430" s="267"/>
      <c r="C430" s="267"/>
      <c r="D430" s="267"/>
      <c r="E430" s="267"/>
      <c r="F430" s="267"/>
      <c r="G430" s="267"/>
      <c r="H430" s="267"/>
      <c r="I430" s="267"/>
      <c r="J430" s="267"/>
      <c r="K430" s="267"/>
      <c r="L430" s="267"/>
      <c r="M430" s="268"/>
    </row>
    <row r="431" spans="1:13" ht="17.399999999999999" thickBot="1" x14ac:dyDescent="0.45">
      <c r="A431" s="229">
        <v>4</v>
      </c>
      <c r="B431" s="269"/>
      <c r="C431" s="269"/>
      <c r="D431" s="269"/>
      <c r="E431" s="269"/>
      <c r="F431" s="269"/>
      <c r="G431" s="269"/>
      <c r="H431" s="269"/>
      <c r="I431" s="269"/>
      <c r="J431" s="269"/>
      <c r="K431" s="269"/>
      <c r="L431" s="269"/>
      <c r="M431" s="270"/>
    </row>
    <row r="462" spans="1:13" x14ac:dyDescent="0.4">
      <c r="A462" s="6"/>
      <c r="B462" s="6"/>
      <c r="C462" s="6"/>
      <c r="D462" s="6"/>
      <c r="E462" s="6"/>
      <c r="F462" s="6"/>
      <c r="G462" s="6"/>
      <c r="H462" s="6"/>
      <c r="I462" s="6"/>
      <c r="J462" s="6"/>
      <c r="K462" s="6"/>
      <c r="L462" s="6"/>
      <c r="M462" s="6"/>
    </row>
    <row r="463" spans="1:13" x14ac:dyDescent="0.4">
      <c r="A463" s="6"/>
      <c r="B463" s="6"/>
      <c r="C463" s="6"/>
      <c r="D463" s="6"/>
      <c r="E463" s="6"/>
      <c r="F463" s="6"/>
      <c r="G463" s="6"/>
      <c r="H463" s="6"/>
      <c r="I463" s="6"/>
      <c r="J463" s="6"/>
      <c r="K463" s="6"/>
      <c r="L463" s="6"/>
      <c r="M463" s="6"/>
    </row>
    <row r="464" spans="1:13" x14ac:dyDescent="0.4">
      <c r="A464" s="6"/>
      <c r="B464" s="6"/>
      <c r="C464" s="6"/>
      <c r="D464" s="6"/>
      <c r="E464" s="6"/>
      <c r="F464" s="6"/>
      <c r="G464" s="6"/>
      <c r="H464" s="6"/>
      <c r="I464" s="6"/>
      <c r="J464" s="6"/>
      <c r="K464" s="6"/>
      <c r="L464" s="6"/>
      <c r="M464" s="6"/>
    </row>
    <row r="465" spans="1:13" x14ac:dyDescent="0.4">
      <c r="A465" s="11"/>
      <c r="B465" s="134"/>
      <c r="C465" s="11"/>
      <c r="D465" s="11"/>
      <c r="E465" s="11"/>
      <c r="F465" s="11"/>
      <c r="G465" s="11"/>
      <c r="H465" s="11"/>
      <c r="I465" s="6"/>
      <c r="J465" s="6"/>
      <c r="K465" s="6"/>
      <c r="L465" s="6"/>
      <c r="M465" s="6"/>
    </row>
    <row r="466" spans="1:13" x14ac:dyDescent="0.4">
      <c r="A466" s="11"/>
      <c r="B466" s="134"/>
      <c r="C466" s="11"/>
      <c r="D466" s="9" t="s">
        <v>967</v>
      </c>
      <c r="E466" s="11"/>
      <c r="F466" s="11"/>
      <c r="G466" s="11"/>
      <c r="H466" s="11"/>
      <c r="I466" s="17" t="s">
        <v>966</v>
      </c>
      <c r="J466" s="6"/>
      <c r="K466" s="6"/>
      <c r="L466" s="6"/>
      <c r="M466" s="6"/>
    </row>
    <row r="467" spans="1:13" s="75" customFormat="1" x14ac:dyDescent="0.3">
      <c r="A467" s="362" t="s">
        <v>81</v>
      </c>
      <c r="B467" s="362"/>
      <c r="C467" s="362"/>
      <c r="D467" s="362"/>
      <c r="E467" s="362"/>
      <c r="F467" s="362"/>
      <c r="G467" s="362"/>
      <c r="H467" s="362"/>
      <c r="I467" s="362"/>
      <c r="J467" s="362"/>
      <c r="K467" s="362"/>
      <c r="L467" s="362"/>
      <c r="M467" s="362"/>
    </row>
    <row r="468" spans="1:13" s="75" customFormat="1" ht="10.65" customHeight="1" x14ac:dyDescent="0.3">
      <c r="A468" s="362" t="s">
        <v>844</v>
      </c>
      <c r="B468" s="362"/>
      <c r="C468" s="362"/>
      <c r="D468" s="362"/>
      <c r="E468" s="362"/>
      <c r="F468" s="362"/>
      <c r="G468" s="362"/>
      <c r="H468" s="362"/>
      <c r="I468" s="362"/>
      <c r="J468" s="362"/>
      <c r="K468" s="362"/>
      <c r="L468" s="362"/>
      <c r="M468" s="362"/>
    </row>
    <row r="469" spans="1:13" s="75" customFormat="1" ht="10.65" customHeight="1" x14ac:dyDescent="0.3">
      <c r="A469" s="362" t="s">
        <v>82</v>
      </c>
      <c r="B469" s="362"/>
      <c r="C469" s="362"/>
      <c r="D469" s="362"/>
      <c r="E469" s="362"/>
      <c r="F469" s="362"/>
      <c r="G469" s="362"/>
      <c r="H469" s="362"/>
      <c r="I469" s="362"/>
      <c r="J469" s="362"/>
      <c r="K469" s="362"/>
      <c r="L469" s="362"/>
      <c r="M469" s="362"/>
    </row>
    <row r="470" spans="1:13" s="75" customFormat="1" ht="10.65" customHeight="1" x14ac:dyDescent="0.3">
      <c r="A470" s="362" t="s">
        <v>1082</v>
      </c>
      <c r="B470" s="362"/>
      <c r="C470" s="362"/>
      <c r="D470" s="362"/>
      <c r="E470" s="362"/>
      <c r="F470" s="362"/>
      <c r="G470" s="362"/>
      <c r="H470" s="362"/>
      <c r="I470" s="362"/>
      <c r="J470" s="362"/>
      <c r="K470" s="362"/>
      <c r="L470" s="362"/>
      <c r="M470" s="362"/>
    </row>
    <row r="471" spans="1:13" x14ac:dyDescent="0.4">
      <c r="A471" s="444" t="s">
        <v>953</v>
      </c>
      <c r="B471" s="444"/>
      <c r="C471" s="444"/>
      <c r="D471" s="444"/>
      <c r="E471" s="444"/>
      <c r="F471" s="444"/>
      <c r="G471" s="444"/>
      <c r="H471" s="444"/>
      <c r="I471" s="444"/>
      <c r="J471" s="444"/>
      <c r="K471" s="444"/>
      <c r="L471" s="444"/>
      <c r="M471" s="444"/>
    </row>
    <row r="472" spans="1:13" ht="13.2" thickBot="1" x14ac:dyDescent="0.45">
      <c r="A472" s="445" t="e">
        <f>#REF!</f>
        <v>#REF!</v>
      </c>
      <c r="B472" s="445"/>
      <c r="C472" s="445"/>
      <c r="D472" s="445"/>
      <c r="E472" s="445"/>
      <c r="F472" s="47"/>
      <c r="G472" s="446" t="e">
        <f>#REF!</f>
        <v>#REF!</v>
      </c>
      <c r="H472" s="446"/>
      <c r="I472" s="447" t="str">
        <f>'پشتی خودی طبی'!C26</f>
        <v xml:space="preserve">تاریخ ارزیابی: </v>
      </c>
      <c r="J472" s="447"/>
      <c r="K472" s="47"/>
      <c r="L472" s="204" t="str">
        <f>'پشتی خودی طبی'!D26</f>
        <v>1400/11/11</v>
      </c>
      <c r="M472" s="204" t="str">
        <f>'پشتی خودی طبی'!F26</f>
        <v>1400/11/12</v>
      </c>
    </row>
    <row r="473" spans="1:13" ht="36.6" customHeight="1" x14ac:dyDescent="0.4">
      <c r="A473" s="357" t="s">
        <v>447</v>
      </c>
      <c r="B473" s="358"/>
      <c r="C473" s="358"/>
      <c r="D473" s="358"/>
      <c r="E473" s="359"/>
      <c r="F473" s="44"/>
      <c r="G473" s="448" t="s">
        <v>102</v>
      </c>
      <c r="H473" s="449"/>
      <c r="I473" s="450">
        <f>I483+I511+I553+I583</f>
        <v>96</v>
      </c>
      <c r="J473" s="451"/>
      <c r="K473" s="148"/>
      <c r="L473" s="171" t="s">
        <v>507</v>
      </c>
      <c r="M473" s="54">
        <f>L483+L511+L553+L583</f>
        <v>75.8</v>
      </c>
    </row>
    <row r="474" spans="1:13" ht="23.4" customHeight="1" x14ac:dyDescent="0.4">
      <c r="A474" s="377" t="s">
        <v>362</v>
      </c>
      <c r="B474" s="383" t="s">
        <v>87</v>
      </c>
      <c r="C474" s="384" t="s">
        <v>179</v>
      </c>
      <c r="D474" s="383" t="s">
        <v>120</v>
      </c>
      <c r="E474" s="378" t="s">
        <v>2</v>
      </c>
      <c r="F474" s="442"/>
      <c r="G474" s="443" t="s">
        <v>84</v>
      </c>
      <c r="H474" s="383" t="s">
        <v>85</v>
      </c>
      <c r="I474" s="384" t="s">
        <v>89</v>
      </c>
      <c r="J474" s="378" t="s">
        <v>3</v>
      </c>
      <c r="K474" s="148"/>
      <c r="L474" s="412" t="s">
        <v>954</v>
      </c>
      <c r="M474" s="413"/>
    </row>
    <row r="475" spans="1:13" ht="11.4" customHeight="1" x14ac:dyDescent="0.4">
      <c r="A475" s="377"/>
      <c r="B475" s="383"/>
      <c r="C475" s="384"/>
      <c r="D475" s="383"/>
      <c r="E475" s="378"/>
      <c r="F475" s="442"/>
      <c r="G475" s="443"/>
      <c r="H475" s="383"/>
      <c r="I475" s="384"/>
      <c r="J475" s="378"/>
      <c r="K475" s="148"/>
      <c r="L475" s="172" t="s">
        <v>0</v>
      </c>
      <c r="M475" s="173" t="s">
        <v>1</v>
      </c>
    </row>
    <row r="476" spans="1:13" ht="34.950000000000003" customHeight="1" x14ac:dyDescent="0.4">
      <c r="A476" s="398">
        <v>1.1000000000000001</v>
      </c>
      <c r="B476" s="367" t="s">
        <v>1067</v>
      </c>
      <c r="C476" s="142" t="s">
        <v>90</v>
      </c>
      <c r="D476" s="142" t="s">
        <v>448</v>
      </c>
      <c r="E476" s="400">
        <f>I483</f>
        <v>15</v>
      </c>
      <c r="F476" s="151"/>
      <c r="G476" s="146">
        <v>1</v>
      </c>
      <c r="H476" s="61" t="s">
        <v>998</v>
      </c>
      <c r="I476" s="65">
        <v>1</v>
      </c>
      <c r="J476" s="12">
        <f>I476*8%/96</f>
        <v>8.3333333333333339E-4</v>
      </c>
      <c r="K476" s="148" t="str">
        <f t="shared" ref="K476:K483" si="19">IF(AND(L476&gt;=0,L476&lt;=I476),"",IF(AND(L476&gt;I476),"*"))</f>
        <v/>
      </c>
      <c r="L476" s="37"/>
      <c r="M476" s="12">
        <f>L476*8%/96</f>
        <v>0</v>
      </c>
    </row>
    <row r="477" spans="1:13" ht="25.2" x14ac:dyDescent="0.4">
      <c r="A477" s="398"/>
      <c r="B477" s="367"/>
      <c r="C477" s="353" t="s">
        <v>241</v>
      </c>
      <c r="D477" s="353" t="s">
        <v>177</v>
      </c>
      <c r="E477" s="400"/>
      <c r="F477" s="402"/>
      <c r="G477" s="146">
        <v>2</v>
      </c>
      <c r="H477" s="61" t="s">
        <v>423</v>
      </c>
      <c r="I477" s="65">
        <v>2</v>
      </c>
      <c r="J477" s="12">
        <f t="shared" ref="J477:J482" si="20">I477*8%/96</f>
        <v>1.6666666666666668E-3</v>
      </c>
      <c r="K477" s="148" t="str">
        <f t="shared" si="19"/>
        <v/>
      </c>
      <c r="L477" s="37"/>
      <c r="M477" s="12">
        <f t="shared" ref="M477:M482" si="21">L477*8%/96</f>
        <v>0</v>
      </c>
    </row>
    <row r="478" spans="1:13" ht="37.200000000000003" customHeight="1" x14ac:dyDescent="0.4">
      <c r="A478" s="398"/>
      <c r="B478" s="367"/>
      <c r="C478" s="353"/>
      <c r="D478" s="353"/>
      <c r="E478" s="400"/>
      <c r="F478" s="402"/>
      <c r="G478" s="146">
        <v>3</v>
      </c>
      <c r="H478" s="61" t="s">
        <v>336</v>
      </c>
      <c r="I478" s="65">
        <v>2</v>
      </c>
      <c r="J478" s="12">
        <f t="shared" si="20"/>
        <v>1.6666666666666668E-3</v>
      </c>
      <c r="K478" s="148" t="str">
        <f t="shared" si="19"/>
        <v/>
      </c>
      <c r="L478" s="37">
        <v>2</v>
      </c>
      <c r="M478" s="12">
        <f t="shared" si="21"/>
        <v>1.6666666666666668E-3</v>
      </c>
    </row>
    <row r="479" spans="1:13" ht="37.799999999999997" x14ac:dyDescent="0.4">
      <c r="A479" s="398"/>
      <c r="B479" s="367"/>
      <c r="C479" s="149" t="s">
        <v>91</v>
      </c>
      <c r="D479" s="142" t="s">
        <v>200</v>
      </c>
      <c r="E479" s="400"/>
      <c r="F479" s="151"/>
      <c r="G479" s="146">
        <v>4</v>
      </c>
      <c r="H479" s="61" t="s">
        <v>999</v>
      </c>
      <c r="I479" s="65">
        <v>2</v>
      </c>
      <c r="J479" s="12">
        <f t="shared" si="20"/>
        <v>1.6666666666666668E-3</v>
      </c>
      <c r="K479" s="148" t="str">
        <f t="shared" si="19"/>
        <v/>
      </c>
      <c r="L479" s="37">
        <v>2</v>
      </c>
      <c r="M479" s="12">
        <f t="shared" si="21"/>
        <v>1.6666666666666668E-3</v>
      </c>
    </row>
    <row r="480" spans="1:13" ht="25.2" x14ac:dyDescent="0.4">
      <c r="A480" s="398"/>
      <c r="B480" s="367"/>
      <c r="C480" s="353" t="s">
        <v>92</v>
      </c>
      <c r="D480" s="353" t="s">
        <v>701</v>
      </c>
      <c r="E480" s="400"/>
      <c r="F480" s="402"/>
      <c r="G480" s="146">
        <v>5</v>
      </c>
      <c r="H480" s="61" t="s">
        <v>702</v>
      </c>
      <c r="I480" s="65">
        <v>3</v>
      </c>
      <c r="J480" s="12">
        <f t="shared" si="20"/>
        <v>2.5000000000000001E-3</v>
      </c>
      <c r="K480" s="148" t="str">
        <f t="shared" si="19"/>
        <v/>
      </c>
      <c r="L480" s="37">
        <v>3</v>
      </c>
      <c r="M480" s="12">
        <f t="shared" si="21"/>
        <v>2.5000000000000001E-3</v>
      </c>
    </row>
    <row r="481" spans="1:13" ht="38.4" customHeight="1" x14ac:dyDescent="0.4">
      <c r="A481" s="398"/>
      <c r="B481" s="367"/>
      <c r="C481" s="353"/>
      <c r="D481" s="353"/>
      <c r="E481" s="400"/>
      <c r="F481" s="402"/>
      <c r="G481" s="146">
        <v>6</v>
      </c>
      <c r="H481" s="61" t="s">
        <v>703</v>
      </c>
      <c r="I481" s="65">
        <v>3</v>
      </c>
      <c r="J481" s="12">
        <f>I481*8%/96</f>
        <v>2.5000000000000001E-3</v>
      </c>
      <c r="K481" s="148" t="str">
        <f t="shared" si="19"/>
        <v/>
      </c>
      <c r="L481" s="37">
        <v>3</v>
      </c>
      <c r="M481" s="12">
        <f>L481*8%/96</f>
        <v>2.5000000000000001E-3</v>
      </c>
    </row>
    <row r="482" spans="1:13" ht="25.2" x14ac:dyDescent="0.4">
      <c r="A482" s="398"/>
      <c r="B482" s="367"/>
      <c r="C482" s="390" t="s">
        <v>93</v>
      </c>
      <c r="D482" s="353" t="s">
        <v>704</v>
      </c>
      <c r="E482" s="400"/>
      <c r="F482" s="151"/>
      <c r="G482" s="146">
        <v>7</v>
      </c>
      <c r="H482" s="61" t="s">
        <v>705</v>
      </c>
      <c r="I482" s="65">
        <v>2</v>
      </c>
      <c r="J482" s="12">
        <f t="shared" si="20"/>
        <v>1.6666666666666668E-3</v>
      </c>
      <c r="K482" s="148" t="str">
        <f t="shared" si="19"/>
        <v/>
      </c>
      <c r="L482" s="37">
        <v>2</v>
      </c>
      <c r="M482" s="12">
        <f t="shared" si="21"/>
        <v>1.6666666666666668E-3</v>
      </c>
    </row>
    <row r="483" spans="1:13" ht="12" customHeight="1" thickBot="1" x14ac:dyDescent="0.45">
      <c r="A483" s="399"/>
      <c r="B483" s="368"/>
      <c r="C483" s="391"/>
      <c r="D483" s="354"/>
      <c r="E483" s="401"/>
      <c r="F483" s="11"/>
      <c r="G483" s="355" t="s">
        <v>4</v>
      </c>
      <c r="H483" s="356"/>
      <c r="I483" s="68">
        <f>SUM(I476:I482)</f>
        <v>15</v>
      </c>
      <c r="J483" s="13">
        <f>SUM(J476:J482)</f>
        <v>1.2500000000000001E-2</v>
      </c>
      <c r="K483" s="148" t="str">
        <f t="shared" si="19"/>
        <v/>
      </c>
      <c r="L483" s="14">
        <f>SUM(L476:L482)</f>
        <v>12</v>
      </c>
      <c r="M483" s="13">
        <f>SUM(M476:M482)</f>
        <v>0.01</v>
      </c>
    </row>
    <row r="484" spans="1:13" ht="6" customHeight="1" thickBot="1" x14ac:dyDescent="0.45">
      <c r="A484" s="23"/>
      <c r="B484" s="35"/>
      <c r="C484" s="23"/>
      <c r="D484" s="35"/>
      <c r="E484" s="23"/>
      <c r="F484" s="9"/>
      <c r="G484" s="76"/>
      <c r="H484" s="76"/>
      <c r="I484" s="77"/>
      <c r="J484" s="78"/>
      <c r="K484" s="41"/>
      <c r="L484" s="77"/>
      <c r="M484" s="79"/>
    </row>
    <row r="485" spans="1:13" ht="13.5" customHeight="1" x14ac:dyDescent="0.4">
      <c r="A485" s="357" t="s">
        <v>955</v>
      </c>
      <c r="B485" s="358"/>
      <c r="C485" s="358"/>
      <c r="D485" s="358"/>
      <c r="E485" s="358"/>
      <c r="F485" s="358"/>
      <c r="G485" s="358"/>
      <c r="H485" s="358"/>
      <c r="I485" s="358"/>
      <c r="J485" s="359"/>
      <c r="K485" s="148"/>
      <c r="L485" s="21" t="s">
        <v>70</v>
      </c>
      <c r="M485" s="22" t="s">
        <v>78</v>
      </c>
    </row>
    <row r="486" spans="1:13" ht="14.1" customHeight="1" x14ac:dyDescent="0.4">
      <c r="A486" s="143">
        <f>G476</f>
        <v>1</v>
      </c>
      <c r="B486" s="351"/>
      <c r="C486" s="351"/>
      <c r="D486" s="351"/>
      <c r="E486" s="351"/>
      <c r="F486" s="351"/>
      <c r="G486" s="351"/>
      <c r="H486" s="351"/>
      <c r="I486" s="351"/>
      <c r="J486" s="352"/>
      <c r="K486" s="41"/>
      <c r="L486" s="24"/>
      <c r="M486" s="30"/>
    </row>
    <row r="487" spans="1:13" ht="14.1" customHeight="1" x14ac:dyDescent="0.4">
      <c r="A487" s="143">
        <f t="shared" ref="A487:A492" si="22">G477</f>
        <v>2</v>
      </c>
      <c r="B487" s="351"/>
      <c r="C487" s="351"/>
      <c r="D487" s="351"/>
      <c r="E487" s="351"/>
      <c r="F487" s="351"/>
      <c r="G487" s="351"/>
      <c r="H487" s="351"/>
      <c r="I487" s="351"/>
      <c r="J487" s="352"/>
      <c r="K487" s="41"/>
      <c r="L487" s="24"/>
      <c r="M487" s="30"/>
    </row>
    <row r="488" spans="1:13" ht="14.1" customHeight="1" x14ac:dyDescent="0.4">
      <c r="A488" s="143">
        <f t="shared" si="22"/>
        <v>3</v>
      </c>
      <c r="B488" s="351"/>
      <c r="C488" s="351"/>
      <c r="D488" s="351"/>
      <c r="E488" s="351"/>
      <c r="F488" s="351"/>
      <c r="G488" s="351"/>
      <c r="H488" s="351"/>
      <c r="I488" s="351"/>
      <c r="J488" s="352"/>
      <c r="K488" s="41"/>
      <c r="L488" s="24"/>
      <c r="M488" s="30"/>
    </row>
    <row r="489" spans="1:13" ht="14.1" customHeight="1" x14ac:dyDescent="0.4">
      <c r="A489" s="143">
        <f t="shared" si="22"/>
        <v>4</v>
      </c>
      <c r="B489" s="351"/>
      <c r="C489" s="351"/>
      <c r="D489" s="351"/>
      <c r="E489" s="351"/>
      <c r="F489" s="351"/>
      <c r="G489" s="351"/>
      <c r="H489" s="351"/>
      <c r="I489" s="351"/>
      <c r="J489" s="352"/>
      <c r="K489" s="41"/>
      <c r="L489" s="24"/>
      <c r="M489" s="30"/>
    </row>
    <row r="490" spans="1:13" ht="14.1" customHeight="1" x14ac:dyDescent="0.4">
      <c r="A490" s="143">
        <f t="shared" si="22"/>
        <v>5</v>
      </c>
      <c r="B490" s="351"/>
      <c r="C490" s="351"/>
      <c r="D490" s="351"/>
      <c r="E490" s="351"/>
      <c r="F490" s="351"/>
      <c r="G490" s="351"/>
      <c r="H490" s="351"/>
      <c r="I490" s="351"/>
      <c r="J490" s="352"/>
      <c r="K490" s="41"/>
      <c r="L490" s="24"/>
      <c r="M490" s="30"/>
    </row>
    <row r="491" spans="1:13" ht="14.1" customHeight="1" x14ac:dyDescent="0.4">
      <c r="A491" s="143">
        <f t="shared" si="22"/>
        <v>6</v>
      </c>
      <c r="B491" s="351"/>
      <c r="C491" s="351"/>
      <c r="D491" s="351"/>
      <c r="E491" s="351"/>
      <c r="F491" s="351"/>
      <c r="G491" s="351"/>
      <c r="H491" s="351"/>
      <c r="I491" s="351"/>
      <c r="J491" s="352"/>
      <c r="K491" s="41"/>
      <c r="L491" s="24"/>
      <c r="M491" s="30"/>
    </row>
    <row r="492" spans="1:13" ht="14.1" customHeight="1" thickBot="1" x14ac:dyDescent="0.45">
      <c r="A492" s="144">
        <f t="shared" si="22"/>
        <v>7</v>
      </c>
      <c r="B492" s="360"/>
      <c r="C492" s="360"/>
      <c r="D492" s="360"/>
      <c r="E492" s="360"/>
      <c r="F492" s="360"/>
      <c r="G492" s="360"/>
      <c r="H492" s="360"/>
      <c r="I492" s="360"/>
      <c r="J492" s="361"/>
      <c r="K492" s="41"/>
      <c r="L492" s="25"/>
      <c r="M492" s="32"/>
    </row>
    <row r="493" spans="1:13" s="9" customFormat="1" ht="6" customHeight="1" thickBot="1" x14ac:dyDescent="0.45">
      <c r="A493" s="23"/>
      <c r="B493" s="41"/>
      <c r="C493" s="23"/>
      <c r="D493" s="41"/>
      <c r="E493" s="23"/>
      <c r="G493" s="34"/>
      <c r="H493" s="34"/>
      <c r="I493" s="23"/>
      <c r="J493" s="23"/>
      <c r="K493" s="41"/>
      <c r="L493" s="23"/>
      <c r="M493" s="23"/>
    </row>
    <row r="494" spans="1:13" ht="88.2" customHeight="1" x14ac:dyDescent="0.4">
      <c r="A494" s="363">
        <v>1.2</v>
      </c>
      <c r="B494" s="366" t="s">
        <v>972</v>
      </c>
      <c r="C494" s="150" t="s">
        <v>94</v>
      </c>
      <c r="D494" s="152" t="s">
        <v>449</v>
      </c>
      <c r="E494" s="370">
        <f>I511</f>
        <v>40</v>
      </c>
      <c r="F494" s="151"/>
      <c r="G494" s="145">
        <v>8</v>
      </c>
      <c r="H494" s="4" t="s">
        <v>978</v>
      </c>
      <c r="I494" s="64">
        <v>3</v>
      </c>
      <c r="J494" s="70">
        <f>I494*8%/96</f>
        <v>2.5000000000000001E-3</v>
      </c>
      <c r="K494" s="148" t="str">
        <f>IF(AND(L494&gt;=0,L494&lt;=I494),"",IF(AND(L494&gt;I494),"*"))</f>
        <v/>
      </c>
      <c r="L494" s="81">
        <v>3</v>
      </c>
      <c r="M494" s="70">
        <f>L494*8%/96</f>
        <v>2.5000000000000001E-3</v>
      </c>
    </row>
    <row r="495" spans="1:13" ht="50.4" x14ac:dyDescent="0.4">
      <c r="A495" s="364"/>
      <c r="B495" s="367"/>
      <c r="C495" s="390" t="s">
        <v>95</v>
      </c>
      <c r="D495" s="353" t="s">
        <v>469</v>
      </c>
      <c r="E495" s="371"/>
      <c r="F495" s="402"/>
      <c r="G495" s="146">
        <v>9</v>
      </c>
      <c r="H495" s="61" t="s">
        <v>693</v>
      </c>
      <c r="I495" s="65">
        <v>3</v>
      </c>
      <c r="J495" s="5">
        <f>I495*8%/96</f>
        <v>2.5000000000000001E-3</v>
      </c>
      <c r="K495" s="148" t="str">
        <f t="shared" ref="K495:K553" si="23">IF(AND(L495&gt;=0,L495&lt;=I495),"",IF(AND(L495&gt;I495),"*"))</f>
        <v/>
      </c>
      <c r="L495" s="37">
        <v>3</v>
      </c>
      <c r="M495" s="5">
        <f>L495*8%/96</f>
        <v>2.5000000000000001E-3</v>
      </c>
    </row>
    <row r="496" spans="1:13" ht="41.4" customHeight="1" x14ac:dyDescent="0.4">
      <c r="A496" s="364"/>
      <c r="B496" s="367"/>
      <c r="C496" s="390"/>
      <c r="D496" s="353"/>
      <c r="E496" s="371"/>
      <c r="F496" s="402"/>
      <c r="G496" s="146">
        <v>10</v>
      </c>
      <c r="H496" s="61" t="s">
        <v>914</v>
      </c>
      <c r="I496" s="65">
        <v>3</v>
      </c>
      <c r="J496" s="5">
        <f t="shared" ref="J496:J510" si="24">I496*8%/96</f>
        <v>2.5000000000000001E-3</v>
      </c>
      <c r="K496" s="148" t="str">
        <f t="shared" si="23"/>
        <v/>
      </c>
      <c r="L496" s="37">
        <v>3</v>
      </c>
      <c r="M496" s="5">
        <f t="shared" ref="M496:M510" si="25">L496*8%/96</f>
        <v>2.5000000000000001E-3</v>
      </c>
    </row>
    <row r="497" spans="1:13" ht="37.799999999999997" x14ac:dyDescent="0.4">
      <c r="A497" s="364"/>
      <c r="B497" s="367"/>
      <c r="C497" s="390"/>
      <c r="D497" s="353"/>
      <c r="E497" s="371"/>
      <c r="F497" s="402"/>
      <c r="G497" s="146">
        <v>11</v>
      </c>
      <c r="H497" s="61" t="s">
        <v>338</v>
      </c>
      <c r="I497" s="65">
        <v>3</v>
      </c>
      <c r="J497" s="5">
        <f t="shared" si="24"/>
        <v>2.5000000000000001E-3</v>
      </c>
      <c r="K497" s="148" t="str">
        <f t="shared" si="23"/>
        <v/>
      </c>
      <c r="L497" s="37">
        <v>3</v>
      </c>
      <c r="M497" s="5">
        <f t="shared" si="25"/>
        <v>2.5000000000000001E-3</v>
      </c>
    </row>
    <row r="498" spans="1:13" ht="37.799999999999997" x14ac:dyDescent="0.4">
      <c r="A498" s="364"/>
      <c r="B498" s="367"/>
      <c r="C498" s="353" t="s">
        <v>96</v>
      </c>
      <c r="D498" s="353" t="s">
        <v>470</v>
      </c>
      <c r="E498" s="371"/>
      <c r="F498" s="402"/>
      <c r="G498" s="146">
        <v>12</v>
      </c>
      <c r="H498" s="61" t="s">
        <v>706</v>
      </c>
      <c r="I498" s="62">
        <v>4</v>
      </c>
      <c r="J498" s="5">
        <f t="shared" si="24"/>
        <v>3.3333333333333335E-3</v>
      </c>
      <c r="K498" s="148" t="str">
        <f t="shared" si="23"/>
        <v/>
      </c>
      <c r="L498" s="33">
        <v>4</v>
      </c>
      <c r="M498" s="5">
        <f t="shared" si="25"/>
        <v>3.3333333333333335E-3</v>
      </c>
    </row>
    <row r="499" spans="1:13" ht="25.2" x14ac:dyDescent="0.4">
      <c r="A499" s="364"/>
      <c r="B499" s="367"/>
      <c r="C499" s="353"/>
      <c r="D499" s="353"/>
      <c r="E499" s="371"/>
      <c r="F499" s="402"/>
      <c r="G499" s="146">
        <v>13</v>
      </c>
      <c r="H499" s="61" t="s">
        <v>473</v>
      </c>
      <c r="I499" s="62">
        <v>2</v>
      </c>
      <c r="J499" s="5">
        <f t="shared" si="24"/>
        <v>1.6666666666666668E-3</v>
      </c>
      <c r="K499" s="148" t="str">
        <f t="shared" si="23"/>
        <v/>
      </c>
      <c r="L499" s="33">
        <v>2</v>
      </c>
      <c r="M499" s="5">
        <f t="shared" si="25"/>
        <v>1.6666666666666668E-3</v>
      </c>
    </row>
    <row r="500" spans="1:13" ht="25.2" x14ac:dyDescent="0.4">
      <c r="A500" s="364"/>
      <c r="B500" s="367"/>
      <c r="C500" s="353"/>
      <c r="D500" s="353"/>
      <c r="E500" s="371"/>
      <c r="F500" s="402"/>
      <c r="G500" s="146">
        <v>14</v>
      </c>
      <c r="H500" s="61" t="s">
        <v>474</v>
      </c>
      <c r="I500" s="62">
        <v>1</v>
      </c>
      <c r="J500" s="5">
        <f t="shared" si="24"/>
        <v>8.3333333333333339E-4</v>
      </c>
      <c r="K500" s="148" t="str">
        <f t="shared" si="23"/>
        <v/>
      </c>
      <c r="L500" s="33">
        <v>1</v>
      </c>
      <c r="M500" s="5">
        <f t="shared" si="25"/>
        <v>8.3333333333333339E-4</v>
      </c>
    </row>
    <row r="501" spans="1:13" ht="25.2" x14ac:dyDescent="0.4">
      <c r="A501" s="364"/>
      <c r="B501" s="367"/>
      <c r="C501" s="353"/>
      <c r="D501" s="353"/>
      <c r="E501" s="371"/>
      <c r="F501" s="402"/>
      <c r="G501" s="146">
        <v>15</v>
      </c>
      <c r="H501" s="61" t="s">
        <v>601</v>
      </c>
      <c r="I501" s="62">
        <v>1</v>
      </c>
      <c r="J501" s="5">
        <f t="shared" si="24"/>
        <v>8.3333333333333339E-4</v>
      </c>
      <c r="K501" s="148" t="str">
        <f t="shared" si="23"/>
        <v/>
      </c>
      <c r="L501" s="33"/>
      <c r="M501" s="5">
        <f t="shared" si="25"/>
        <v>0</v>
      </c>
    </row>
    <row r="502" spans="1:13" ht="75.599999999999994" x14ac:dyDescent="0.4">
      <c r="A502" s="364"/>
      <c r="B502" s="367"/>
      <c r="C502" s="149" t="s">
        <v>97</v>
      </c>
      <c r="D502" s="142" t="s">
        <v>313</v>
      </c>
      <c r="E502" s="371"/>
      <c r="F502" s="151"/>
      <c r="G502" s="146">
        <v>16</v>
      </c>
      <c r="H502" s="61" t="s">
        <v>424</v>
      </c>
      <c r="I502" s="62">
        <v>3</v>
      </c>
      <c r="J502" s="5">
        <f t="shared" si="24"/>
        <v>2.5000000000000001E-3</v>
      </c>
      <c r="K502" s="148" t="str">
        <f t="shared" si="23"/>
        <v/>
      </c>
      <c r="L502" s="33">
        <v>1.8</v>
      </c>
      <c r="M502" s="5">
        <f t="shared" si="25"/>
        <v>1.5000000000000002E-3</v>
      </c>
    </row>
    <row r="503" spans="1:13" ht="37.799999999999997" x14ac:dyDescent="0.4">
      <c r="A503" s="364"/>
      <c r="B503" s="367"/>
      <c r="C503" s="390" t="s">
        <v>98</v>
      </c>
      <c r="D503" s="353" t="s">
        <v>314</v>
      </c>
      <c r="E503" s="371"/>
      <c r="F503" s="402"/>
      <c r="G503" s="146">
        <v>17</v>
      </c>
      <c r="H503" s="61" t="s">
        <v>344</v>
      </c>
      <c r="I503" s="65">
        <v>1</v>
      </c>
      <c r="J503" s="5">
        <f t="shared" si="24"/>
        <v>8.3333333333333339E-4</v>
      </c>
      <c r="K503" s="148" t="str">
        <f t="shared" si="23"/>
        <v/>
      </c>
      <c r="L503" s="37"/>
      <c r="M503" s="5">
        <f t="shared" si="25"/>
        <v>0</v>
      </c>
    </row>
    <row r="504" spans="1:13" ht="37.799999999999997" x14ac:dyDescent="0.4">
      <c r="A504" s="364"/>
      <c r="B504" s="367"/>
      <c r="C504" s="390"/>
      <c r="D504" s="353"/>
      <c r="E504" s="371"/>
      <c r="F504" s="402"/>
      <c r="G504" s="146">
        <v>18</v>
      </c>
      <c r="H504" s="61" t="s">
        <v>881</v>
      </c>
      <c r="I504" s="65">
        <v>3</v>
      </c>
      <c r="J504" s="5">
        <f t="shared" si="24"/>
        <v>2.5000000000000001E-3</v>
      </c>
      <c r="K504" s="148" t="str">
        <f t="shared" si="23"/>
        <v/>
      </c>
      <c r="L504" s="37"/>
      <c r="M504" s="5">
        <f t="shared" si="25"/>
        <v>0</v>
      </c>
    </row>
    <row r="505" spans="1:13" ht="50.4" x14ac:dyDescent="0.4">
      <c r="A505" s="364"/>
      <c r="B505" s="367"/>
      <c r="C505" s="390"/>
      <c r="D505" s="353"/>
      <c r="E505" s="371"/>
      <c r="F505" s="402"/>
      <c r="G505" s="146">
        <v>19</v>
      </c>
      <c r="H505" s="61" t="s">
        <v>694</v>
      </c>
      <c r="I505" s="65">
        <v>3</v>
      </c>
      <c r="J505" s="5">
        <f t="shared" si="24"/>
        <v>2.5000000000000001E-3</v>
      </c>
      <c r="K505" s="148" t="str">
        <f t="shared" si="23"/>
        <v/>
      </c>
      <c r="L505" s="37"/>
      <c r="M505" s="5">
        <f t="shared" si="25"/>
        <v>0</v>
      </c>
    </row>
    <row r="506" spans="1:13" ht="37.799999999999997" x14ac:dyDescent="0.4">
      <c r="A506" s="364"/>
      <c r="B506" s="367"/>
      <c r="C506" s="390"/>
      <c r="D506" s="353"/>
      <c r="E506" s="371"/>
      <c r="F506" s="402"/>
      <c r="G506" s="146">
        <v>20</v>
      </c>
      <c r="H506" s="61" t="s">
        <v>422</v>
      </c>
      <c r="I506" s="65">
        <v>2</v>
      </c>
      <c r="J506" s="5">
        <f t="shared" si="24"/>
        <v>1.6666666666666668E-3</v>
      </c>
      <c r="K506" s="148" t="str">
        <f t="shared" si="23"/>
        <v/>
      </c>
      <c r="L506" s="37">
        <v>2</v>
      </c>
      <c r="M506" s="5">
        <f t="shared" si="25"/>
        <v>1.6666666666666668E-3</v>
      </c>
    </row>
    <row r="507" spans="1:13" ht="37.799999999999997" x14ac:dyDescent="0.4">
      <c r="A507" s="364"/>
      <c r="B507" s="367"/>
      <c r="C507" s="390"/>
      <c r="D507" s="353"/>
      <c r="E507" s="371"/>
      <c r="F507" s="402"/>
      <c r="G507" s="146">
        <v>21</v>
      </c>
      <c r="H507" s="61" t="s">
        <v>915</v>
      </c>
      <c r="I507" s="65">
        <v>2</v>
      </c>
      <c r="J507" s="5">
        <f t="shared" si="24"/>
        <v>1.6666666666666668E-3</v>
      </c>
      <c r="K507" s="148" t="str">
        <f t="shared" si="23"/>
        <v/>
      </c>
      <c r="L507" s="37"/>
      <c r="M507" s="5">
        <f t="shared" si="25"/>
        <v>0</v>
      </c>
    </row>
    <row r="508" spans="1:13" ht="37.950000000000003" customHeight="1" x14ac:dyDescent="0.4">
      <c r="A508" s="364"/>
      <c r="B508" s="367"/>
      <c r="C508" s="353" t="s">
        <v>99</v>
      </c>
      <c r="D508" s="353" t="s">
        <v>916</v>
      </c>
      <c r="E508" s="371"/>
      <c r="F508" s="402"/>
      <c r="G508" s="146">
        <v>22</v>
      </c>
      <c r="H508" s="61" t="s">
        <v>707</v>
      </c>
      <c r="I508" s="62">
        <v>3</v>
      </c>
      <c r="J508" s="5">
        <f t="shared" si="24"/>
        <v>2.5000000000000001E-3</v>
      </c>
      <c r="K508" s="148" t="str">
        <f t="shared" si="23"/>
        <v/>
      </c>
      <c r="L508" s="33"/>
      <c r="M508" s="5">
        <f t="shared" si="25"/>
        <v>0</v>
      </c>
    </row>
    <row r="509" spans="1:13" ht="25.2" x14ac:dyDescent="0.4">
      <c r="A509" s="364"/>
      <c r="B509" s="367"/>
      <c r="C509" s="353"/>
      <c r="D509" s="353"/>
      <c r="E509" s="371"/>
      <c r="F509" s="402"/>
      <c r="G509" s="146">
        <v>23</v>
      </c>
      <c r="H509" s="61" t="s">
        <v>425</v>
      </c>
      <c r="I509" s="62">
        <v>2</v>
      </c>
      <c r="J509" s="5">
        <f t="shared" si="24"/>
        <v>1.6666666666666668E-3</v>
      </c>
      <c r="K509" s="148" t="str">
        <f t="shared" si="23"/>
        <v/>
      </c>
      <c r="L509" s="33"/>
      <c r="M509" s="5">
        <f t="shared" si="25"/>
        <v>0</v>
      </c>
    </row>
    <row r="510" spans="1:13" ht="49.2" customHeight="1" x14ac:dyDescent="0.4">
      <c r="A510" s="364"/>
      <c r="B510" s="367"/>
      <c r="C510" s="353"/>
      <c r="D510" s="353"/>
      <c r="E510" s="371"/>
      <c r="F510" s="402"/>
      <c r="G510" s="146">
        <v>24</v>
      </c>
      <c r="H510" s="61" t="s">
        <v>475</v>
      </c>
      <c r="I510" s="62">
        <v>1</v>
      </c>
      <c r="J510" s="5">
        <f t="shared" si="24"/>
        <v>8.3333333333333339E-4</v>
      </c>
      <c r="K510" s="148" t="str">
        <f t="shared" si="23"/>
        <v/>
      </c>
      <c r="L510" s="33"/>
      <c r="M510" s="5">
        <f t="shared" si="25"/>
        <v>0</v>
      </c>
    </row>
    <row r="511" spans="1:13" ht="17.25" customHeight="1" thickBot="1" x14ac:dyDescent="0.45">
      <c r="A511" s="365"/>
      <c r="B511" s="368"/>
      <c r="C511" s="354"/>
      <c r="D511" s="354"/>
      <c r="E511" s="372"/>
      <c r="F511" s="49"/>
      <c r="G511" s="355" t="s">
        <v>4</v>
      </c>
      <c r="H511" s="356"/>
      <c r="I511" s="63">
        <f>SUM(I494:I510)</f>
        <v>40</v>
      </c>
      <c r="J511" s="2">
        <f>SUM(J494:J510)</f>
        <v>3.3333333333333326E-2</v>
      </c>
      <c r="K511" s="148" t="str">
        <f t="shared" si="23"/>
        <v/>
      </c>
      <c r="L511" s="3">
        <f>SUM(L494:L510)</f>
        <v>22.8</v>
      </c>
      <c r="M511" s="2">
        <f>SUM(M494:M510)</f>
        <v>1.9000000000000003E-2</v>
      </c>
    </row>
    <row r="512" spans="1:13" ht="6" customHeight="1" thickBot="1" x14ac:dyDescent="0.45">
      <c r="A512" s="41"/>
      <c r="B512" s="35"/>
      <c r="C512" s="41"/>
      <c r="D512" s="58"/>
      <c r="E512" s="41"/>
      <c r="G512" s="82"/>
      <c r="H512" s="82"/>
      <c r="I512" s="83"/>
      <c r="J512" s="84"/>
      <c r="K512" s="41"/>
      <c r="L512" s="83"/>
      <c r="M512" s="85"/>
    </row>
    <row r="513" spans="1:13" ht="13.5" customHeight="1" x14ac:dyDescent="0.4">
      <c r="A513" s="406" t="s">
        <v>955</v>
      </c>
      <c r="B513" s="407"/>
      <c r="C513" s="407"/>
      <c r="D513" s="407"/>
      <c r="E513" s="407"/>
      <c r="F513" s="407"/>
      <c r="G513" s="407"/>
      <c r="H513" s="407"/>
      <c r="I513" s="407"/>
      <c r="J513" s="408"/>
      <c r="K513" s="148"/>
      <c r="L513" s="26" t="s">
        <v>70</v>
      </c>
      <c r="M513" s="27" t="s">
        <v>78</v>
      </c>
    </row>
    <row r="514" spans="1:13" ht="14.1" customHeight="1" x14ac:dyDescent="0.4">
      <c r="A514" s="143">
        <f>G494</f>
        <v>8</v>
      </c>
      <c r="B514" s="392"/>
      <c r="C514" s="393"/>
      <c r="D514" s="393"/>
      <c r="E514" s="393"/>
      <c r="F514" s="393"/>
      <c r="G514" s="393"/>
      <c r="H514" s="393"/>
      <c r="I514" s="393"/>
      <c r="J514" s="394"/>
      <c r="K514" s="41"/>
      <c r="L514" s="29"/>
      <c r="M514" s="30"/>
    </row>
    <row r="515" spans="1:13" ht="14.1" customHeight="1" x14ac:dyDescent="0.4">
      <c r="A515" s="143">
        <f t="shared" ref="A515:A530" si="26">G495</f>
        <v>9</v>
      </c>
      <c r="B515" s="392"/>
      <c r="C515" s="393"/>
      <c r="D515" s="393"/>
      <c r="E515" s="393"/>
      <c r="F515" s="393"/>
      <c r="G515" s="393"/>
      <c r="H515" s="393"/>
      <c r="I515" s="393"/>
      <c r="J515" s="394"/>
      <c r="K515" s="41"/>
      <c r="L515" s="29"/>
      <c r="M515" s="30"/>
    </row>
    <row r="516" spans="1:13" ht="14.1" customHeight="1" x14ac:dyDescent="0.4">
      <c r="A516" s="143">
        <f t="shared" si="26"/>
        <v>10</v>
      </c>
      <c r="B516" s="392"/>
      <c r="C516" s="393"/>
      <c r="D516" s="393"/>
      <c r="E516" s="393"/>
      <c r="F516" s="393"/>
      <c r="G516" s="393"/>
      <c r="H516" s="393"/>
      <c r="I516" s="393"/>
      <c r="J516" s="394"/>
      <c r="K516" s="41"/>
      <c r="L516" s="29"/>
      <c r="M516" s="30"/>
    </row>
    <row r="517" spans="1:13" ht="14.1" customHeight="1" x14ac:dyDescent="0.4">
      <c r="A517" s="143">
        <f t="shared" si="26"/>
        <v>11</v>
      </c>
      <c r="B517" s="392"/>
      <c r="C517" s="393"/>
      <c r="D517" s="393"/>
      <c r="E517" s="393"/>
      <c r="F517" s="393"/>
      <c r="G517" s="393"/>
      <c r="H517" s="393"/>
      <c r="I517" s="393"/>
      <c r="J517" s="394"/>
      <c r="K517" s="41"/>
      <c r="L517" s="29"/>
      <c r="M517" s="30"/>
    </row>
    <row r="518" spans="1:13" ht="14.1" customHeight="1" x14ac:dyDescent="0.4">
      <c r="A518" s="143">
        <f t="shared" si="26"/>
        <v>12</v>
      </c>
      <c r="B518" s="392"/>
      <c r="C518" s="393"/>
      <c r="D518" s="393"/>
      <c r="E518" s="393"/>
      <c r="F518" s="393"/>
      <c r="G518" s="393"/>
      <c r="H518" s="393"/>
      <c r="I518" s="393"/>
      <c r="J518" s="394"/>
      <c r="K518" s="41"/>
      <c r="L518" s="29"/>
      <c r="M518" s="30"/>
    </row>
    <row r="519" spans="1:13" ht="14.1" customHeight="1" x14ac:dyDescent="0.4">
      <c r="A519" s="143">
        <f t="shared" si="26"/>
        <v>13</v>
      </c>
      <c r="B519" s="392"/>
      <c r="C519" s="393"/>
      <c r="D519" s="393"/>
      <c r="E519" s="393"/>
      <c r="F519" s="393"/>
      <c r="G519" s="393"/>
      <c r="H519" s="393"/>
      <c r="I519" s="393"/>
      <c r="J519" s="394"/>
      <c r="K519" s="41"/>
      <c r="L519" s="29"/>
      <c r="M519" s="30"/>
    </row>
    <row r="520" spans="1:13" ht="14.1" customHeight="1" x14ac:dyDescent="0.4">
      <c r="A520" s="143">
        <f t="shared" si="26"/>
        <v>14</v>
      </c>
      <c r="B520" s="392"/>
      <c r="C520" s="393"/>
      <c r="D520" s="393"/>
      <c r="E520" s="393"/>
      <c r="F520" s="393"/>
      <c r="G520" s="393"/>
      <c r="H520" s="393"/>
      <c r="I520" s="393"/>
      <c r="J520" s="394"/>
      <c r="K520" s="41"/>
      <c r="L520" s="29"/>
      <c r="M520" s="30"/>
    </row>
    <row r="521" spans="1:13" ht="14.1" customHeight="1" x14ac:dyDescent="0.4">
      <c r="A521" s="143">
        <f t="shared" si="26"/>
        <v>15</v>
      </c>
      <c r="B521" s="392"/>
      <c r="C521" s="393"/>
      <c r="D521" s="393"/>
      <c r="E521" s="393"/>
      <c r="F521" s="393"/>
      <c r="G521" s="393"/>
      <c r="H521" s="393"/>
      <c r="I521" s="393"/>
      <c r="J521" s="394"/>
      <c r="K521" s="41"/>
      <c r="L521" s="29"/>
      <c r="M521" s="30"/>
    </row>
    <row r="522" spans="1:13" ht="14.1" customHeight="1" x14ac:dyDescent="0.4">
      <c r="A522" s="143">
        <f t="shared" si="26"/>
        <v>16</v>
      </c>
      <c r="B522" s="392"/>
      <c r="C522" s="393"/>
      <c r="D522" s="393"/>
      <c r="E522" s="393"/>
      <c r="F522" s="393"/>
      <c r="G522" s="393"/>
      <c r="H522" s="393"/>
      <c r="I522" s="393"/>
      <c r="J522" s="394"/>
      <c r="K522" s="41"/>
      <c r="L522" s="29"/>
      <c r="M522" s="30"/>
    </row>
    <row r="523" spans="1:13" ht="14.1" customHeight="1" x14ac:dyDescent="0.4">
      <c r="A523" s="143">
        <f t="shared" si="26"/>
        <v>17</v>
      </c>
      <c r="B523" s="392"/>
      <c r="C523" s="393"/>
      <c r="D523" s="393"/>
      <c r="E523" s="393"/>
      <c r="F523" s="393"/>
      <c r="G523" s="393"/>
      <c r="H523" s="393"/>
      <c r="I523" s="393"/>
      <c r="J523" s="394"/>
      <c r="K523" s="41"/>
      <c r="L523" s="29"/>
      <c r="M523" s="30"/>
    </row>
    <row r="524" spans="1:13" ht="14.1" customHeight="1" x14ac:dyDescent="0.4">
      <c r="A524" s="143">
        <f t="shared" si="26"/>
        <v>18</v>
      </c>
      <c r="B524" s="392"/>
      <c r="C524" s="393"/>
      <c r="D524" s="393"/>
      <c r="E524" s="393"/>
      <c r="F524" s="393"/>
      <c r="G524" s="393"/>
      <c r="H524" s="393"/>
      <c r="I524" s="393"/>
      <c r="J524" s="394"/>
      <c r="K524" s="41"/>
      <c r="L524" s="29"/>
      <c r="M524" s="30"/>
    </row>
    <row r="525" spans="1:13" ht="14.1" customHeight="1" x14ac:dyDescent="0.4">
      <c r="A525" s="143">
        <f t="shared" si="26"/>
        <v>19</v>
      </c>
      <c r="B525" s="392"/>
      <c r="C525" s="393"/>
      <c r="D525" s="393"/>
      <c r="E525" s="393"/>
      <c r="F525" s="393"/>
      <c r="G525" s="393"/>
      <c r="H525" s="393"/>
      <c r="I525" s="393"/>
      <c r="J525" s="394"/>
      <c r="K525" s="41"/>
      <c r="L525" s="29"/>
      <c r="M525" s="30"/>
    </row>
    <row r="526" spans="1:13" ht="14.1" customHeight="1" x14ac:dyDescent="0.4">
      <c r="A526" s="143">
        <f t="shared" si="26"/>
        <v>20</v>
      </c>
      <c r="B526" s="392"/>
      <c r="C526" s="393"/>
      <c r="D526" s="393"/>
      <c r="E526" s="393"/>
      <c r="F526" s="393"/>
      <c r="G526" s="393"/>
      <c r="H526" s="393"/>
      <c r="I526" s="393"/>
      <c r="J526" s="394"/>
      <c r="K526" s="41"/>
      <c r="L526" s="29"/>
      <c r="M526" s="30"/>
    </row>
    <row r="527" spans="1:13" ht="14.1" customHeight="1" x14ac:dyDescent="0.4">
      <c r="A527" s="143">
        <f t="shared" si="26"/>
        <v>21</v>
      </c>
      <c r="B527" s="392"/>
      <c r="C527" s="393"/>
      <c r="D527" s="393"/>
      <c r="E527" s="393"/>
      <c r="F527" s="393"/>
      <c r="G527" s="393"/>
      <c r="H527" s="393"/>
      <c r="I527" s="393"/>
      <c r="J527" s="394"/>
      <c r="K527" s="41"/>
      <c r="L527" s="29"/>
      <c r="M527" s="30"/>
    </row>
    <row r="528" spans="1:13" ht="14.1" customHeight="1" x14ac:dyDescent="0.4">
      <c r="A528" s="143">
        <f t="shared" si="26"/>
        <v>22</v>
      </c>
      <c r="B528" s="392"/>
      <c r="C528" s="393"/>
      <c r="D528" s="393"/>
      <c r="E528" s="393"/>
      <c r="F528" s="393"/>
      <c r="G528" s="393"/>
      <c r="H528" s="393"/>
      <c r="I528" s="393"/>
      <c r="J528" s="394"/>
      <c r="K528" s="41"/>
      <c r="L528" s="29"/>
      <c r="M528" s="30"/>
    </row>
    <row r="529" spans="1:13" ht="14.1" customHeight="1" x14ac:dyDescent="0.4">
      <c r="A529" s="143">
        <f t="shared" si="26"/>
        <v>23</v>
      </c>
      <c r="B529" s="392"/>
      <c r="C529" s="393"/>
      <c r="D529" s="393"/>
      <c r="E529" s="393"/>
      <c r="F529" s="393"/>
      <c r="G529" s="393"/>
      <c r="H529" s="393"/>
      <c r="I529" s="393"/>
      <c r="J529" s="394"/>
      <c r="K529" s="41"/>
      <c r="L529" s="29"/>
      <c r="M529" s="30"/>
    </row>
    <row r="530" spans="1:13" ht="14.1" customHeight="1" thickBot="1" x14ac:dyDescent="0.45">
      <c r="A530" s="144">
        <f t="shared" si="26"/>
        <v>24</v>
      </c>
      <c r="B530" s="395"/>
      <c r="C530" s="396"/>
      <c r="D530" s="396"/>
      <c r="E530" s="396"/>
      <c r="F530" s="396"/>
      <c r="G530" s="396"/>
      <c r="H530" s="396"/>
      <c r="I530" s="396"/>
      <c r="J530" s="397"/>
      <c r="K530" s="41"/>
      <c r="L530" s="31"/>
      <c r="M530" s="32"/>
    </row>
    <row r="531" spans="1:13" ht="6" customHeight="1" thickBot="1" x14ac:dyDescent="0.45">
      <c r="A531" s="41"/>
      <c r="B531" s="35"/>
      <c r="C531" s="41"/>
      <c r="D531" s="58"/>
      <c r="E531" s="41"/>
      <c r="G531" s="82"/>
      <c r="H531" s="82"/>
      <c r="I531" s="83"/>
      <c r="J531" s="84"/>
      <c r="K531" s="41"/>
      <c r="L531" s="83"/>
      <c r="M531" s="85"/>
    </row>
    <row r="532" spans="1:13" ht="25.2" customHeight="1" x14ac:dyDescent="0.4">
      <c r="A532" s="363">
        <v>1.3</v>
      </c>
      <c r="B532" s="366" t="s">
        <v>485</v>
      </c>
      <c r="C532" s="389" t="s">
        <v>7</v>
      </c>
      <c r="D532" s="369" t="s">
        <v>486</v>
      </c>
      <c r="E532" s="370">
        <f>I553</f>
        <v>35</v>
      </c>
      <c r="F532" s="402"/>
      <c r="G532" s="145">
        <v>25</v>
      </c>
      <c r="H532" s="4" t="s">
        <v>487</v>
      </c>
      <c r="I532" s="66">
        <v>1</v>
      </c>
      <c r="J532" s="67">
        <f>I532*8%/96</f>
        <v>8.3333333333333339E-4</v>
      </c>
      <c r="K532" s="148" t="str">
        <f t="shared" si="23"/>
        <v/>
      </c>
      <c r="L532" s="86">
        <v>1</v>
      </c>
      <c r="M532" s="67">
        <f>L532*8%/96</f>
        <v>8.3333333333333339E-4</v>
      </c>
    </row>
    <row r="533" spans="1:13" ht="52.95" customHeight="1" x14ac:dyDescent="0.4">
      <c r="A533" s="364"/>
      <c r="B533" s="367"/>
      <c r="C533" s="390"/>
      <c r="D533" s="353"/>
      <c r="E533" s="371"/>
      <c r="F533" s="402"/>
      <c r="G533" s="146">
        <v>26</v>
      </c>
      <c r="H533" s="61" t="s">
        <v>488</v>
      </c>
      <c r="I533" s="62">
        <v>3</v>
      </c>
      <c r="J533" s="1">
        <f>I533*8%/96</f>
        <v>2.5000000000000001E-3</v>
      </c>
      <c r="K533" s="148" t="str">
        <f t="shared" si="23"/>
        <v/>
      </c>
      <c r="L533" s="33">
        <v>3</v>
      </c>
      <c r="M533" s="1">
        <f>L533*8%/96</f>
        <v>2.5000000000000001E-3</v>
      </c>
    </row>
    <row r="534" spans="1:13" ht="25.2" x14ac:dyDescent="0.4">
      <c r="A534" s="364"/>
      <c r="B534" s="367"/>
      <c r="C534" s="390" t="s">
        <v>63</v>
      </c>
      <c r="D534" s="353" t="s">
        <v>489</v>
      </c>
      <c r="E534" s="371"/>
      <c r="F534" s="402"/>
      <c r="G534" s="146">
        <v>27</v>
      </c>
      <c r="H534" s="61" t="s">
        <v>347</v>
      </c>
      <c r="I534" s="62">
        <v>1</v>
      </c>
      <c r="J534" s="1">
        <f t="shared" ref="J534:J552" si="27">I534*8%/96</f>
        <v>8.3333333333333339E-4</v>
      </c>
      <c r="K534" s="148" t="str">
        <f t="shared" si="23"/>
        <v/>
      </c>
      <c r="L534" s="33">
        <v>1</v>
      </c>
      <c r="M534" s="1">
        <f t="shared" ref="M534:M552" si="28">L534*8%/96</f>
        <v>8.3333333333333339E-4</v>
      </c>
    </row>
    <row r="535" spans="1:13" ht="25.2" x14ac:dyDescent="0.4">
      <c r="A535" s="364"/>
      <c r="B535" s="367"/>
      <c r="C535" s="390"/>
      <c r="D535" s="353"/>
      <c r="E535" s="371"/>
      <c r="F535" s="402"/>
      <c r="G535" s="146">
        <v>28</v>
      </c>
      <c r="H535" s="61" t="s">
        <v>301</v>
      </c>
      <c r="I535" s="62">
        <v>2</v>
      </c>
      <c r="J535" s="1">
        <f t="shared" si="27"/>
        <v>1.6666666666666668E-3</v>
      </c>
      <c r="K535" s="148" t="str">
        <f t="shared" si="23"/>
        <v/>
      </c>
      <c r="L535" s="33">
        <v>2</v>
      </c>
      <c r="M535" s="1">
        <f t="shared" si="28"/>
        <v>1.6666666666666668E-3</v>
      </c>
    </row>
    <row r="536" spans="1:13" ht="37.799999999999997" x14ac:dyDescent="0.4">
      <c r="A536" s="364"/>
      <c r="B536" s="367"/>
      <c r="C536" s="390"/>
      <c r="D536" s="353"/>
      <c r="E536" s="371"/>
      <c r="F536" s="402"/>
      <c r="G536" s="146">
        <v>29</v>
      </c>
      <c r="H536" s="61" t="s">
        <v>476</v>
      </c>
      <c r="I536" s="62">
        <v>1</v>
      </c>
      <c r="J536" s="1">
        <f t="shared" si="27"/>
        <v>8.3333333333333339E-4</v>
      </c>
      <c r="K536" s="148" t="str">
        <f t="shared" si="23"/>
        <v/>
      </c>
      <c r="L536" s="33">
        <v>1</v>
      </c>
      <c r="M536" s="1">
        <f t="shared" si="28"/>
        <v>8.3333333333333339E-4</v>
      </c>
    </row>
    <row r="537" spans="1:13" ht="78.599999999999994" customHeight="1" x14ac:dyDescent="0.4">
      <c r="A537" s="364"/>
      <c r="B537" s="367"/>
      <c r="C537" s="149" t="s">
        <v>64</v>
      </c>
      <c r="D537" s="142" t="s">
        <v>793</v>
      </c>
      <c r="E537" s="371"/>
      <c r="F537" s="151"/>
      <c r="G537" s="146">
        <v>30</v>
      </c>
      <c r="H537" s="61" t="s">
        <v>891</v>
      </c>
      <c r="I537" s="62">
        <v>2</v>
      </c>
      <c r="J537" s="1">
        <f t="shared" si="27"/>
        <v>1.6666666666666668E-3</v>
      </c>
      <c r="K537" s="148" t="str">
        <f t="shared" si="23"/>
        <v/>
      </c>
      <c r="L537" s="33">
        <v>2</v>
      </c>
      <c r="M537" s="1">
        <f t="shared" si="28"/>
        <v>1.6666666666666668E-3</v>
      </c>
    </row>
    <row r="538" spans="1:13" ht="25.2" x14ac:dyDescent="0.4">
      <c r="A538" s="364"/>
      <c r="B538" s="367"/>
      <c r="C538" s="390" t="s">
        <v>150</v>
      </c>
      <c r="D538" s="353" t="s">
        <v>315</v>
      </c>
      <c r="E538" s="371"/>
      <c r="F538" s="402"/>
      <c r="G538" s="146">
        <v>31</v>
      </c>
      <c r="H538" s="61" t="s">
        <v>316</v>
      </c>
      <c r="I538" s="62">
        <v>1</v>
      </c>
      <c r="J538" s="1">
        <f t="shared" si="27"/>
        <v>8.3333333333333339E-4</v>
      </c>
      <c r="K538" s="148" t="str">
        <f t="shared" si="23"/>
        <v/>
      </c>
      <c r="L538" s="33">
        <v>1</v>
      </c>
      <c r="M538" s="1">
        <f t="shared" si="28"/>
        <v>8.3333333333333339E-4</v>
      </c>
    </row>
    <row r="539" spans="1:13" ht="61.95" customHeight="1" x14ac:dyDescent="0.4">
      <c r="A539" s="364"/>
      <c r="B539" s="367"/>
      <c r="C539" s="390"/>
      <c r="D539" s="353"/>
      <c r="E539" s="371"/>
      <c r="F539" s="402"/>
      <c r="G539" s="146">
        <v>32</v>
      </c>
      <c r="H539" s="61" t="s">
        <v>337</v>
      </c>
      <c r="I539" s="62">
        <v>4</v>
      </c>
      <c r="J539" s="1">
        <f t="shared" si="27"/>
        <v>3.3333333333333335E-3</v>
      </c>
      <c r="K539" s="148" t="str">
        <f t="shared" si="23"/>
        <v/>
      </c>
      <c r="L539" s="33">
        <v>4</v>
      </c>
      <c r="M539" s="1">
        <f t="shared" si="28"/>
        <v>3.3333333333333335E-3</v>
      </c>
    </row>
    <row r="540" spans="1:13" ht="25.2" x14ac:dyDescent="0.4">
      <c r="A540" s="364"/>
      <c r="B540" s="367"/>
      <c r="C540" s="390" t="s">
        <v>151</v>
      </c>
      <c r="D540" s="353" t="s">
        <v>348</v>
      </c>
      <c r="E540" s="371"/>
      <c r="F540" s="402"/>
      <c r="G540" s="146">
        <v>33</v>
      </c>
      <c r="H540" s="61" t="s">
        <v>339</v>
      </c>
      <c r="I540" s="62">
        <v>1</v>
      </c>
      <c r="J540" s="1">
        <f t="shared" si="27"/>
        <v>8.3333333333333339E-4</v>
      </c>
      <c r="K540" s="148" t="str">
        <f t="shared" si="23"/>
        <v/>
      </c>
      <c r="L540" s="33">
        <v>1</v>
      </c>
      <c r="M540" s="1">
        <f t="shared" si="28"/>
        <v>8.3333333333333339E-4</v>
      </c>
    </row>
    <row r="541" spans="1:13" ht="25.2" x14ac:dyDescent="0.4">
      <c r="A541" s="364"/>
      <c r="B541" s="367"/>
      <c r="C541" s="390"/>
      <c r="D541" s="353"/>
      <c r="E541" s="371"/>
      <c r="F541" s="402"/>
      <c r="G541" s="146">
        <v>34</v>
      </c>
      <c r="H541" s="61" t="s">
        <v>301</v>
      </c>
      <c r="I541" s="62">
        <v>2</v>
      </c>
      <c r="J541" s="1">
        <f t="shared" si="27"/>
        <v>1.6666666666666668E-3</v>
      </c>
      <c r="K541" s="148" t="str">
        <f t="shared" si="23"/>
        <v/>
      </c>
      <c r="L541" s="33">
        <v>2</v>
      </c>
      <c r="M541" s="1">
        <f t="shared" si="28"/>
        <v>1.6666666666666668E-3</v>
      </c>
    </row>
    <row r="542" spans="1:13" ht="25.2" x14ac:dyDescent="0.4">
      <c r="A542" s="364"/>
      <c r="B542" s="367"/>
      <c r="C542" s="390"/>
      <c r="D542" s="353"/>
      <c r="E542" s="371"/>
      <c r="F542" s="402"/>
      <c r="G542" s="146">
        <v>35</v>
      </c>
      <c r="H542" s="61" t="s">
        <v>426</v>
      </c>
      <c r="I542" s="62">
        <v>1</v>
      </c>
      <c r="J542" s="1">
        <f t="shared" si="27"/>
        <v>8.3333333333333339E-4</v>
      </c>
      <c r="K542" s="148" t="str">
        <f t="shared" si="23"/>
        <v/>
      </c>
      <c r="L542" s="33">
        <v>1</v>
      </c>
      <c r="M542" s="1">
        <f t="shared" si="28"/>
        <v>8.3333333333333339E-4</v>
      </c>
    </row>
    <row r="543" spans="1:13" ht="25.2" x14ac:dyDescent="0.4">
      <c r="A543" s="364"/>
      <c r="B543" s="367"/>
      <c r="C543" s="390"/>
      <c r="D543" s="353"/>
      <c r="E543" s="371"/>
      <c r="F543" s="402"/>
      <c r="G543" s="146">
        <v>36</v>
      </c>
      <c r="H543" s="61" t="s">
        <v>477</v>
      </c>
      <c r="I543" s="62">
        <v>2</v>
      </c>
      <c r="J543" s="1">
        <f t="shared" si="27"/>
        <v>1.6666666666666668E-3</v>
      </c>
      <c r="K543" s="148" t="str">
        <f t="shared" si="23"/>
        <v/>
      </c>
      <c r="L543" s="33">
        <v>2</v>
      </c>
      <c r="M543" s="1">
        <f t="shared" si="28"/>
        <v>1.6666666666666668E-3</v>
      </c>
    </row>
    <row r="544" spans="1:13" ht="25.2" x14ac:dyDescent="0.4">
      <c r="A544" s="364"/>
      <c r="B544" s="367"/>
      <c r="C544" s="390"/>
      <c r="D544" s="353"/>
      <c r="E544" s="371"/>
      <c r="F544" s="402"/>
      <c r="G544" s="146">
        <v>37</v>
      </c>
      <c r="H544" s="61" t="s">
        <v>427</v>
      </c>
      <c r="I544" s="62">
        <v>1</v>
      </c>
      <c r="J544" s="1">
        <f t="shared" si="27"/>
        <v>8.3333333333333339E-4</v>
      </c>
      <c r="K544" s="148" t="str">
        <f t="shared" si="23"/>
        <v/>
      </c>
      <c r="L544" s="33">
        <v>1</v>
      </c>
      <c r="M544" s="1">
        <f t="shared" si="28"/>
        <v>8.3333333333333339E-4</v>
      </c>
    </row>
    <row r="545" spans="1:13" ht="75.599999999999994" x14ac:dyDescent="0.4">
      <c r="A545" s="364"/>
      <c r="B545" s="367"/>
      <c r="C545" s="149" t="s">
        <v>152</v>
      </c>
      <c r="D545" s="142" t="s">
        <v>794</v>
      </c>
      <c r="E545" s="371"/>
      <c r="F545" s="151"/>
      <c r="G545" s="146">
        <v>38</v>
      </c>
      <c r="H545" s="61" t="s">
        <v>892</v>
      </c>
      <c r="I545" s="62">
        <v>2</v>
      </c>
      <c r="J545" s="1">
        <f t="shared" si="27"/>
        <v>1.6666666666666668E-3</v>
      </c>
      <c r="K545" s="148" t="str">
        <f t="shared" si="23"/>
        <v/>
      </c>
      <c r="L545" s="33">
        <v>2</v>
      </c>
      <c r="M545" s="1">
        <f t="shared" si="28"/>
        <v>1.6666666666666668E-3</v>
      </c>
    </row>
    <row r="546" spans="1:13" ht="15.6" customHeight="1" x14ac:dyDescent="0.4">
      <c r="A546" s="364"/>
      <c r="B546" s="367"/>
      <c r="C546" s="390" t="s">
        <v>153</v>
      </c>
      <c r="D546" s="353" t="s">
        <v>708</v>
      </c>
      <c r="E546" s="371"/>
      <c r="F546" s="402"/>
      <c r="G546" s="146">
        <v>39</v>
      </c>
      <c r="H546" s="61" t="s">
        <v>709</v>
      </c>
      <c r="I546" s="62">
        <v>1</v>
      </c>
      <c r="J546" s="1">
        <f t="shared" si="27"/>
        <v>8.3333333333333339E-4</v>
      </c>
      <c r="K546" s="148" t="str">
        <f t="shared" si="23"/>
        <v/>
      </c>
      <c r="L546" s="33">
        <v>1</v>
      </c>
      <c r="M546" s="1">
        <f t="shared" si="28"/>
        <v>8.3333333333333339E-4</v>
      </c>
    </row>
    <row r="547" spans="1:13" ht="63" customHeight="1" x14ac:dyDescent="0.4">
      <c r="A547" s="364"/>
      <c r="B547" s="367"/>
      <c r="C547" s="390"/>
      <c r="D547" s="353"/>
      <c r="E547" s="371"/>
      <c r="F547" s="402"/>
      <c r="G547" s="146">
        <v>40</v>
      </c>
      <c r="H547" s="61" t="s">
        <v>710</v>
      </c>
      <c r="I547" s="62">
        <v>3</v>
      </c>
      <c r="J547" s="1">
        <f t="shared" si="27"/>
        <v>2.5000000000000001E-3</v>
      </c>
      <c r="K547" s="148" t="str">
        <f t="shared" si="23"/>
        <v/>
      </c>
      <c r="L547" s="33">
        <v>3</v>
      </c>
      <c r="M547" s="1">
        <f t="shared" si="28"/>
        <v>2.5000000000000001E-3</v>
      </c>
    </row>
    <row r="548" spans="1:13" ht="25.2" x14ac:dyDescent="0.4">
      <c r="A548" s="364"/>
      <c r="B548" s="367"/>
      <c r="C548" s="390" t="s">
        <v>154</v>
      </c>
      <c r="D548" s="353" t="s">
        <v>695</v>
      </c>
      <c r="E548" s="371"/>
      <c r="F548" s="402"/>
      <c r="G548" s="146">
        <v>41</v>
      </c>
      <c r="H548" s="61" t="s">
        <v>349</v>
      </c>
      <c r="I548" s="62">
        <v>2</v>
      </c>
      <c r="J548" s="1">
        <f t="shared" si="27"/>
        <v>1.6666666666666668E-3</v>
      </c>
      <c r="K548" s="148" t="str">
        <f t="shared" si="23"/>
        <v/>
      </c>
      <c r="L548" s="33">
        <v>2</v>
      </c>
      <c r="M548" s="1">
        <f t="shared" si="28"/>
        <v>1.6666666666666668E-3</v>
      </c>
    </row>
    <row r="549" spans="1:13" ht="25.2" x14ac:dyDescent="0.4">
      <c r="A549" s="364"/>
      <c r="B549" s="367"/>
      <c r="C549" s="390"/>
      <c r="D549" s="353"/>
      <c r="E549" s="371"/>
      <c r="F549" s="402"/>
      <c r="G549" s="146">
        <v>42</v>
      </c>
      <c r="H549" s="61" t="s">
        <v>178</v>
      </c>
      <c r="I549" s="62">
        <v>1</v>
      </c>
      <c r="J549" s="1">
        <f t="shared" si="27"/>
        <v>8.3333333333333339E-4</v>
      </c>
      <c r="K549" s="148" t="str">
        <f t="shared" si="23"/>
        <v/>
      </c>
      <c r="L549" s="33">
        <v>1</v>
      </c>
      <c r="M549" s="1">
        <f t="shared" si="28"/>
        <v>8.3333333333333339E-4</v>
      </c>
    </row>
    <row r="550" spans="1:13" ht="25.2" x14ac:dyDescent="0.4">
      <c r="A550" s="364"/>
      <c r="B550" s="367"/>
      <c r="C550" s="390"/>
      <c r="D550" s="353"/>
      <c r="E550" s="371"/>
      <c r="F550" s="402"/>
      <c r="G550" s="146">
        <v>43</v>
      </c>
      <c r="H550" s="61" t="s">
        <v>696</v>
      </c>
      <c r="I550" s="62">
        <v>1</v>
      </c>
      <c r="J550" s="1">
        <f t="shared" si="27"/>
        <v>8.3333333333333339E-4</v>
      </c>
      <c r="K550" s="148" t="str">
        <f t="shared" si="23"/>
        <v/>
      </c>
      <c r="L550" s="33">
        <v>1</v>
      </c>
      <c r="M550" s="1">
        <f t="shared" si="28"/>
        <v>8.3333333333333339E-4</v>
      </c>
    </row>
    <row r="551" spans="1:13" ht="25.2" x14ac:dyDescent="0.4">
      <c r="A551" s="364"/>
      <c r="B551" s="367"/>
      <c r="C551" s="390"/>
      <c r="D551" s="353"/>
      <c r="E551" s="371"/>
      <c r="F551" s="402"/>
      <c r="G551" s="146">
        <v>44</v>
      </c>
      <c r="H551" s="61" t="s">
        <v>697</v>
      </c>
      <c r="I551" s="62">
        <v>1</v>
      </c>
      <c r="J551" s="1">
        <f t="shared" si="27"/>
        <v>8.3333333333333339E-4</v>
      </c>
      <c r="K551" s="148" t="str">
        <f t="shared" si="23"/>
        <v/>
      </c>
      <c r="L551" s="33">
        <v>1</v>
      </c>
      <c r="M551" s="1">
        <f t="shared" si="28"/>
        <v>8.3333333333333339E-4</v>
      </c>
    </row>
    <row r="552" spans="1:13" ht="60" customHeight="1" x14ac:dyDescent="0.4">
      <c r="A552" s="364"/>
      <c r="B552" s="367"/>
      <c r="C552" s="438" t="s">
        <v>155</v>
      </c>
      <c r="D552" s="417" t="s">
        <v>795</v>
      </c>
      <c r="E552" s="371"/>
      <c r="F552" s="151"/>
      <c r="G552" s="146">
        <v>45</v>
      </c>
      <c r="H552" s="61" t="s">
        <v>917</v>
      </c>
      <c r="I552" s="62">
        <v>2</v>
      </c>
      <c r="J552" s="1">
        <f t="shared" si="27"/>
        <v>1.6666666666666668E-3</v>
      </c>
      <c r="K552" s="148" t="str">
        <f t="shared" si="23"/>
        <v/>
      </c>
      <c r="L552" s="33">
        <v>2</v>
      </c>
      <c r="M552" s="1">
        <f t="shared" si="28"/>
        <v>1.6666666666666668E-3</v>
      </c>
    </row>
    <row r="553" spans="1:13" ht="16.5" customHeight="1" thickBot="1" x14ac:dyDescent="0.45">
      <c r="A553" s="365"/>
      <c r="B553" s="368"/>
      <c r="C553" s="439"/>
      <c r="D553" s="419"/>
      <c r="E553" s="372"/>
      <c r="F553" s="49"/>
      <c r="G553" s="440" t="s">
        <v>4</v>
      </c>
      <c r="H553" s="441"/>
      <c r="I553" s="63">
        <f>SUM(I532:I552)</f>
        <v>35</v>
      </c>
      <c r="J553" s="2">
        <f>SUM(J532:J552)</f>
        <v>2.916666666666666E-2</v>
      </c>
      <c r="K553" s="148" t="str">
        <f t="shared" si="23"/>
        <v/>
      </c>
      <c r="L553" s="3">
        <f>SUM(L532:L552)</f>
        <v>35</v>
      </c>
      <c r="M553" s="2">
        <f>SUM(M532:M552)</f>
        <v>2.916666666666666E-2</v>
      </c>
    </row>
    <row r="554" spans="1:13" ht="6" customHeight="1" thickBot="1" x14ac:dyDescent="0.45">
      <c r="A554" s="41"/>
      <c r="B554" s="35"/>
      <c r="C554" s="41"/>
      <c r="D554" s="35"/>
      <c r="E554" s="41"/>
      <c r="G554" s="82"/>
      <c r="H554" s="82"/>
      <c r="I554" s="83"/>
      <c r="J554" s="84"/>
      <c r="K554" s="41"/>
      <c r="L554" s="87"/>
      <c r="M554" s="88"/>
    </row>
    <row r="555" spans="1:13" ht="13.5" customHeight="1" x14ac:dyDescent="0.4">
      <c r="A555" s="406" t="s">
        <v>955</v>
      </c>
      <c r="B555" s="407"/>
      <c r="C555" s="407"/>
      <c r="D555" s="407"/>
      <c r="E555" s="407"/>
      <c r="F555" s="407"/>
      <c r="G555" s="407"/>
      <c r="H555" s="407"/>
      <c r="I555" s="407"/>
      <c r="J555" s="408"/>
      <c r="K555" s="148"/>
      <c r="L555" s="26" t="s">
        <v>70</v>
      </c>
      <c r="M555" s="27" t="s">
        <v>78</v>
      </c>
    </row>
    <row r="556" spans="1:13" ht="14.1" customHeight="1" x14ac:dyDescent="0.4">
      <c r="A556" s="143">
        <f>G532</f>
        <v>25</v>
      </c>
      <c r="B556" s="392"/>
      <c r="C556" s="393"/>
      <c r="D556" s="393"/>
      <c r="E556" s="393"/>
      <c r="F556" s="393"/>
      <c r="G556" s="393"/>
      <c r="H556" s="393"/>
      <c r="I556" s="393"/>
      <c r="J556" s="394"/>
      <c r="K556" s="41"/>
      <c r="L556" s="29"/>
      <c r="M556" s="30"/>
    </row>
    <row r="557" spans="1:13" ht="14.1" customHeight="1" x14ac:dyDescent="0.4">
      <c r="A557" s="143">
        <f t="shared" ref="A557:A576" si="29">G533</f>
        <v>26</v>
      </c>
      <c r="B557" s="392"/>
      <c r="C557" s="393"/>
      <c r="D557" s="393"/>
      <c r="E557" s="393"/>
      <c r="F557" s="393"/>
      <c r="G557" s="393"/>
      <c r="H557" s="393"/>
      <c r="I557" s="393"/>
      <c r="J557" s="394"/>
      <c r="K557" s="41"/>
      <c r="L557" s="29"/>
      <c r="M557" s="30"/>
    </row>
    <row r="558" spans="1:13" ht="14.1" customHeight="1" x14ac:dyDescent="0.4">
      <c r="A558" s="143">
        <f t="shared" si="29"/>
        <v>27</v>
      </c>
      <c r="B558" s="392"/>
      <c r="C558" s="393"/>
      <c r="D558" s="393"/>
      <c r="E558" s="393"/>
      <c r="F558" s="393"/>
      <c r="G558" s="393"/>
      <c r="H558" s="393"/>
      <c r="I558" s="393"/>
      <c r="J558" s="394"/>
      <c r="K558" s="41"/>
      <c r="L558" s="29"/>
      <c r="M558" s="30"/>
    </row>
    <row r="559" spans="1:13" ht="14.1" customHeight="1" x14ac:dyDescent="0.4">
      <c r="A559" s="143">
        <f t="shared" si="29"/>
        <v>28</v>
      </c>
      <c r="B559" s="392"/>
      <c r="C559" s="393"/>
      <c r="D559" s="393"/>
      <c r="E559" s="393"/>
      <c r="F559" s="393"/>
      <c r="G559" s="393"/>
      <c r="H559" s="393"/>
      <c r="I559" s="393"/>
      <c r="J559" s="394"/>
      <c r="K559" s="41"/>
      <c r="L559" s="29"/>
      <c r="M559" s="30"/>
    </row>
    <row r="560" spans="1:13" ht="14.1" customHeight="1" x14ac:dyDescent="0.4">
      <c r="A560" s="143">
        <f t="shared" si="29"/>
        <v>29</v>
      </c>
      <c r="B560" s="392"/>
      <c r="C560" s="393"/>
      <c r="D560" s="393"/>
      <c r="E560" s="393"/>
      <c r="F560" s="393"/>
      <c r="G560" s="393"/>
      <c r="H560" s="393"/>
      <c r="I560" s="393"/>
      <c r="J560" s="394"/>
      <c r="K560" s="41"/>
      <c r="L560" s="29"/>
      <c r="M560" s="30"/>
    </row>
    <row r="561" spans="1:13" ht="14.1" customHeight="1" x14ac:dyDescent="0.4">
      <c r="A561" s="143">
        <f t="shared" si="29"/>
        <v>30</v>
      </c>
      <c r="B561" s="392"/>
      <c r="C561" s="393"/>
      <c r="D561" s="393"/>
      <c r="E561" s="393"/>
      <c r="F561" s="393"/>
      <c r="G561" s="393"/>
      <c r="H561" s="393"/>
      <c r="I561" s="393"/>
      <c r="J561" s="394"/>
      <c r="K561" s="41"/>
      <c r="L561" s="29"/>
      <c r="M561" s="30"/>
    </row>
    <row r="562" spans="1:13" ht="14.1" customHeight="1" x14ac:dyDescent="0.4">
      <c r="A562" s="143">
        <f t="shared" si="29"/>
        <v>31</v>
      </c>
      <c r="B562" s="392"/>
      <c r="C562" s="393"/>
      <c r="D562" s="393"/>
      <c r="E562" s="393"/>
      <c r="F562" s="393"/>
      <c r="G562" s="393"/>
      <c r="H562" s="393"/>
      <c r="I562" s="393"/>
      <c r="J562" s="394"/>
      <c r="K562" s="41"/>
      <c r="L562" s="29"/>
      <c r="M562" s="30"/>
    </row>
    <row r="563" spans="1:13" ht="14.1" customHeight="1" x14ac:dyDescent="0.4">
      <c r="A563" s="143">
        <f t="shared" si="29"/>
        <v>32</v>
      </c>
      <c r="B563" s="392"/>
      <c r="C563" s="393"/>
      <c r="D563" s="393"/>
      <c r="E563" s="393"/>
      <c r="F563" s="393"/>
      <c r="G563" s="393"/>
      <c r="H563" s="393"/>
      <c r="I563" s="393"/>
      <c r="J563" s="394"/>
      <c r="K563" s="41"/>
      <c r="L563" s="29"/>
      <c r="M563" s="30"/>
    </row>
    <row r="564" spans="1:13" ht="14.1" customHeight="1" x14ac:dyDescent="0.4">
      <c r="A564" s="143">
        <f t="shared" si="29"/>
        <v>33</v>
      </c>
      <c r="B564" s="392"/>
      <c r="C564" s="393"/>
      <c r="D564" s="393"/>
      <c r="E564" s="393"/>
      <c r="F564" s="393"/>
      <c r="G564" s="393"/>
      <c r="H564" s="393"/>
      <c r="I564" s="393"/>
      <c r="J564" s="394"/>
      <c r="K564" s="41"/>
      <c r="L564" s="29"/>
      <c r="M564" s="30"/>
    </row>
    <row r="565" spans="1:13" ht="14.1" customHeight="1" x14ac:dyDescent="0.4">
      <c r="A565" s="143">
        <f t="shared" si="29"/>
        <v>34</v>
      </c>
      <c r="B565" s="392"/>
      <c r="C565" s="393"/>
      <c r="D565" s="393"/>
      <c r="E565" s="393"/>
      <c r="F565" s="393"/>
      <c r="G565" s="393"/>
      <c r="H565" s="393"/>
      <c r="I565" s="393"/>
      <c r="J565" s="394"/>
      <c r="K565" s="41"/>
      <c r="L565" s="29"/>
      <c r="M565" s="30"/>
    </row>
    <row r="566" spans="1:13" ht="14.1" customHeight="1" x14ac:dyDescent="0.4">
      <c r="A566" s="143">
        <f t="shared" si="29"/>
        <v>35</v>
      </c>
      <c r="B566" s="392"/>
      <c r="C566" s="393"/>
      <c r="D566" s="393"/>
      <c r="E566" s="393"/>
      <c r="F566" s="393"/>
      <c r="G566" s="393"/>
      <c r="H566" s="393"/>
      <c r="I566" s="393"/>
      <c r="J566" s="394"/>
      <c r="K566" s="41"/>
      <c r="L566" s="29"/>
      <c r="M566" s="30"/>
    </row>
    <row r="567" spans="1:13" ht="14.1" customHeight="1" x14ac:dyDescent="0.4">
      <c r="A567" s="143">
        <f t="shared" si="29"/>
        <v>36</v>
      </c>
      <c r="B567" s="392"/>
      <c r="C567" s="393"/>
      <c r="D567" s="393"/>
      <c r="E567" s="393"/>
      <c r="F567" s="393"/>
      <c r="G567" s="393"/>
      <c r="H567" s="393"/>
      <c r="I567" s="393"/>
      <c r="J567" s="394"/>
      <c r="K567" s="41"/>
      <c r="L567" s="29"/>
      <c r="M567" s="30"/>
    </row>
    <row r="568" spans="1:13" ht="14.1" customHeight="1" x14ac:dyDescent="0.4">
      <c r="A568" s="143">
        <f t="shared" si="29"/>
        <v>37</v>
      </c>
      <c r="B568" s="392"/>
      <c r="C568" s="393"/>
      <c r="D568" s="393"/>
      <c r="E568" s="393"/>
      <c r="F568" s="393"/>
      <c r="G568" s="393"/>
      <c r="H568" s="393"/>
      <c r="I568" s="393"/>
      <c r="J568" s="394"/>
      <c r="K568" s="41"/>
      <c r="L568" s="29"/>
      <c r="M568" s="30"/>
    </row>
    <row r="569" spans="1:13" ht="14.1" customHeight="1" x14ac:dyDescent="0.4">
      <c r="A569" s="143">
        <f t="shared" si="29"/>
        <v>38</v>
      </c>
      <c r="B569" s="392"/>
      <c r="C569" s="393"/>
      <c r="D569" s="393"/>
      <c r="E569" s="393"/>
      <c r="F569" s="393"/>
      <c r="G569" s="393"/>
      <c r="H569" s="393"/>
      <c r="I569" s="393"/>
      <c r="J569" s="394"/>
      <c r="K569" s="41"/>
      <c r="L569" s="29"/>
      <c r="M569" s="30"/>
    </row>
    <row r="570" spans="1:13" ht="14.1" customHeight="1" x14ac:dyDescent="0.4">
      <c r="A570" s="143">
        <f t="shared" si="29"/>
        <v>39</v>
      </c>
      <c r="B570" s="392"/>
      <c r="C570" s="393"/>
      <c r="D570" s="393"/>
      <c r="E570" s="393"/>
      <c r="F570" s="393"/>
      <c r="G570" s="393"/>
      <c r="H570" s="393"/>
      <c r="I570" s="393"/>
      <c r="J570" s="394"/>
      <c r="K570" s="41"/>
      <c r="L570" s="29"/>
      <c r="M570" s="30"/>
    </row>
    <row r="571" spans="1:13" ht="14.1" customHeight="1" x14ac:dyDescent="0.4">
      <c r="A571" s="143">
        <f t="shared" si="29"/>
        <v>40</v>
      </c>
      <c r="B571" s="392"/>
      <c r="C571" s="393"/>
      <c r="D571" s="393"/>
      <c r="E571" s="393"/>
      <c r="F571" s="393"/>
      <c r="G571" s="393"/>
      <c r="H571" s="393"/>
      <c r="I571" s="393"/>
      <c r="J571" s="394"/>
      <c r="K571" s="41"/>
      <c r="L571" s="29"/>
      <c r="M571" s="30"/>
    </row>
    <row r="572" spans="1:13" ht="14.1" customHeight="1" x14ac:dyDescent="0.4">
      <c r="A572" s="143">
        <f t="shared" si="29"/>
        <v>41</v>
      </c>
      <c r="B572" s="392"/>
      <c r="C572" s="393"/>
      <c r="D572" s="393"/>
      <c r="E572" s="393"/>
      <c r="F572" s="393"/>
      <c r="G572" s="393"/>
      <c r="H572" s="393"/>
      <c r="I572" s="393"/>
      <c r="J572" s="394"/>
      <c r="K572" s="41"/>
      <c r="L572" s="29"/>
      <c r="M572" s="30"/>
    </row>
    <row r="573" spans="1:13" ht="14.1" customHeight="1" x14ac:dyDescent="0.4">
      <c r="A573" s="143">
        <f t="shared" si="29"/>
        <v>42</v>
      </c>
      <c r="B573" s="392"/>
      <c r="C573" s="393"/>
      <c r="D573" s="393"/>
      <c r="E573" s="393"/>
      <c r="F573" s="393"/>
      <c r="G573" s="393"/>
      <c r="H573" s="393"/>
      <c r="I573" s="393"/>
      <c r="J573" s="394"/>
      <c r="K573" s="41"/>
      <c r="L573" s="29"/>
      <c r="M573" s="30"/>
    </row>
    <row r="574" spans="1:13" ht="14.1" customHeight="1" x14ac:dyDescent="0.4">
      <c r="A574" s="143">
        <f t="shared" si="29"/>
        <v>43</v>
      </c>
      <c r="B574" s="392"/>
      <c r="C574" s="393"/>
      <c r="D574" s="393"/>
      <c r="E574" s="393"/>
      <c r="F574" s="393"/>
      <c r="G574" s="393"/>
      <c r="H574" s="393"/>
      <c r="I574" s="393"/>
      <c r="J574" s="394"/>
      <c r="K574" s="41"/>
      <c r="L574" s="29"/>
      <c r="M574" s="30"/>
    </row>
    <row r="575" spans="1:13" ht="14.1" customHeight="1" x14ac:dyDescent="0.4">
      <c r="A575" s="143">
        <f t="shared" si="29"/>
        <v>44</v>
      </c>
      <c r="B575" s="392"/>
      <c r="C575" s="393"/>
      <c r="D575" s="393"/>
      <c r="E575" s="393"/>
      <c r="F575" s="393"/>
      <c r="G575" s="393"/>
      <c r="H575" s="393"/>
      <c r="I575" s="393"/>
      <c r="J575" s="394"/>
      <c r="K575" s="41"/>
      <c r="L575" s="29"/>
      <c r="M575" s="30"/>
    </row>
    <row r="576" spans="1:13" ht="14.1" customHeight="1" thickBot="1" x14ac:dyDescent="0.45">
      <c r="A576" s="144">
        <f t="shared" si="29"/>
        <v>45</v>
      </c>
      <c r="B576" s="360"/>
      <c r="C576" s="360"/>
      <c r="D576" s="360"/>
      <c r="E576" s="360"/>
      <c r="F576" s="360"/>
      <c r="G576" s="360"/>
      <c r="H576" s="360"/>
      <c r="I576" s="360"/>
      <c r="J576" s="361"/>
      <c r="K576" s="41"/>
      <c r="L576" s="55"/>
      <c r="M576" s="56"/>
    </row>
    <row r="577" spans="1:13" ht="6" customHeight="1" thickBot="1" x14ac:dyDescent="0.45">
      <c r="K577" s="41"/>
    </row>
    <row r="578" spans="1:13" ht="37.950000000000003" customHeight="1" x14ac:dyDescent="0.4">
      <c r="A578" s="363" t="s">
        <v>86</v>
      </c>
      <c r="B578" s="366" t="s">
        <v>494</v>
      </c>
      <c r="C578" s="389" t="s">
        <v>103</v>
      </c>
      <c r="D578" s="369" t="s">
        <v>471</v>
      </c>
      <c r="E578" s="370">
        <f>I583</f>
        <v>6</v>
      </c>
      <c r="F578" s="402"/>
      <c r="G578" s="145">
        <v>46</v>
      </c>
      <c r="H578" s="4" t="s">
        <v>472</v>
      </c>
      <c r="I578" s="66">
        <v>1</v>
      </c>
      <c r="J578" s="67">
        <f>I578*8%/96</f>
        <v>8.3333333333333339E-4</v>
      </c>
      <c r="K578" s="148" t="str">
        <f t="shared" ref="K578:K608" si="30">IF(AND(L578&gt;=0,L578&lt;=I578),"",IF(AND(L578&gt;I578),"*"))</f>
        <v/>
      </c>
      <c r="L578" s="86">
        <v>1</v>
      </c>
      <c r="M578" s="67">
        <f>L578*8%/96</f>
        <v>8.3333333333333339E-4</v>
      </c>
    </row>
    <row r="579" spans="1:13" ht="25.2" customHeight="1" x14ac:dyDescent="0.4">
      <c r="A579" s="364"/>
      <c r="B579" s="367"/>
      <c r="C579" s="390"/>
      <c r="D579" s="353"/>
      <c r="E579" s="371"/>
      <c r="F579" s="402"/>
      <c r="G579" s="146">
        <v>47</v>
      </c>
      <c r="H579" s="61" t="s">
        <v>495</v>
      </c>
      <c r="I579" s="62">
        <v>1</v>
      </c>
      <c r="J579" s="1">
        <f>I579*8%/96</f>
        <v>8.3333333333333339E-4</v>
      </c>
      <c r="K579" s="148" t="str">
        <f t="shared" si="30"/>
        <v/>
      </c>
      <c r="L579" s="33">
        <v>1</v>
      </c>
      <c r="M579" s="1">
        <f>L579*8%/96</f>
        <v>8.3333333333333339E-4</v>
      </c>
    </row>
    <row r="580" spans="1:13" ht="37.799999999999997" x14ac:dyDescent="0.4">
      <c r="A580" s="364"/>
      <c r="B580" s="367"/>
      <c r="C580" s="390" t="s">
        <v>242</v>
      </c>
      <c r="D580" s="353" t="s">
        <v>341</v>
      </c>
      <c r="E580" s="371"/>
      <c r="F580" s="402"/>
      <c r="G580" s="146">
        <v>48</v>
      </c>
      <c r="H580" s="174" t="s">
        <v>340</v>
      </c>
      <c r="I580" s="62">
        <v>2</v>
      </c>
      <c r="J580" s="1">
        <f t="shared" ref="J580:J582" si="31">I580*8%/96</f>
        <v>1.6666666666666668E-3</v>
      </c>
      <c r="K580" s="148" t="str">
        <f t="shared" si="30"/>
        <v/>
      </c>
      <c r="L580" s="33">
        <v>2</v>
      </c>
      <c r="M580" s="1">
        <f t="shared" ref="M580:M582" si="32">L580*8%/96</f>
        <v>1.6666666666666668E-3</v>
      </c>
    </row>
    <row r="581" spans="1:13" ht="25.2" x14ac:dyDescent="0.4">
      <c r="A581" s="364"/>
      <c r="B581" s="367"/>
      <c r="C581" s="390"/>
      <c r="D581" s="353"/>
      <c r="E581" s="371"/>
      <c r="F581" s="402"/>
      <c r="G581" s="146">
        <v>49</v>
      </c>
      <c r="H581" s="174" t="s">
        <v>751</v>
      </c>
      <c r="I581" s="62">
        <v>1</v>
      </c>
      <c r="J581" s="1">
        <f t="shared" si="31"/>
        <v>8.3333333333333339E-4</v>
      </c>
      <c r="K581" s="148" t="str">
        <f t="shared" si="30"/>
        <v/>
      </c>
      <c r="L581" s="33">
        <v>1</v>
      </c>
      <c r="M581" s="1">
        <f t="shared" si="32"/>
        <v>8.3333333333333339E-4</v>
      </c>
    </row>
    <row r="582" spans="1:13" x14ac:dyDescent="0.4">
      <c r="A582" s="364"/>
      <c r="B582" s="367"/>
      <c r="C582" s="390" t="s">
        <v>104</v>
      </c>
      <c r="D582" s="353" t="s">
        <v>711</v>
      </c>
      <c r="E582" s="371"/>
      <c r="F582" s="151"/>
      <c r="G582" s="146">
        <v>50</v>
      </c>
      <c r="H582" s="61" t="s">
        <v>712</v>
      </c>
      <c r="I582" s="62">
        <v>1</v>
      </c>
      <c r="J582" s="1">
        <f t="shared" si="31"/>
        <v>8.3333333333333339E-4</v>
      </c>
      <c r="K582" s="148" t="str">
        <f t="shared" si="30"/>
        <v/>
      </c>
      <c r="L582" s="33">
        <v>1</v>
      </c>
      <c r="M582" s="1">
        <f t="shared" si="32"/>
        <v>8.3333333333333339E-4</v>
      </c>
    </row>
    <row r="583" spans="1:13" ht="17.25" customHeight="1" thickBot="1" x14ac:dyDescent="0.45">
      <c r="A583" s="365"/>
      <c r="B583" s="368"/>
      <c r="C583" s="391"/>
      <c r="D583" s="354"/>
      <c r="E583" s="372"/>
      <c r="F583" s="6"/>
      <c r="G583" s="355" t="s">
        <v>4</v>
      </c>
      <c r="H583" s="356"/>
      <c r="I583" s="63">
        <f>SUM(I578:I582)</f>
        <v>6</v>
      </c>
      <c r="J583" s="2">
        <f>SUM(J578:J582)</f>
        <v>5.0000000000000001E-3</v>
      </c>
      <c r="K583" s="148" t="str">
        <f t="shared" si="30"/>
        <v/>
      </c>
      <c r="L583" s="3">
        <f>SUM(L578:L582)</f>
        <v>6</v>
      </c>
      <c r="M583" s="2">
        <f>SUM(M578:M582)</f>
        <v>5.0000000000000001E-3</v>
      </c>
    </row>
    <row r="584" spans="1:13" ht="6" customHeight="1" thickBot="1" x14ac:dyDescent="0.45">
      <c r="K584" s="41"/>
    </row>
    <row r="585" spans="1:13" x14ac:dyDescent="0.4">
      <c r="A585" s="406" t="s">
        <v>955</v>
      </c>
      <c r="B585" s="407"/>
      <c r="C585" s="407"/>
      <c r="D585" s="407"/>
      <c r="E585" s="407"/>
      <c r="F585" s="407"/>
      <c r="G585" s="407"/>
      <c r="H585" s="407"/>
      <c r="I585" s="407"/>
      <c r="J585" s="408"/>
      <c r="K585" s="148"/>
      <c r="L585" s="26" t="s">
        <v>70</v>
      </c>
      <c r="M585" s="27" t="s">
        <v>78</v>
      </c>
    </row>
    <row r="586" spans="1:13" x14ac:dyDescent="0.4">
      <c r="A586" s="143">
        <f>G578</f>
        <v>46</v>
      </c>
      <c r="B586" s="392"/>
      <c r="C586" s="393"/>
      <c r="D586" s="393"/>
      <c r="E586" s="393"/>
      <c r="F586" s="393"/>
      <c r="G586" s="393"/>
      <c r="H586" s="393"/>
      <c r="I586" s="393"/>
      <c r="J586" s="394"/>
      <c r="K586" s="41"/>
      <c r="L586" s="29"/>
      <c r="M586" s="30"/>
    </row>
    <row r="587" spans="1:13" x14ac:dyDescent="0.4">
      <c r="A587" s="143">
        <f t="shared" ref="A587:A590" si="33">G579</f>
        <v>47</v>
      </c>
      <c r="B587" s="392"/>
      <c r="C587" s="393"/>
      <c r="D587" s="393"/>
      <c r="E587" s="393"/>
      <c r="F587" s="393"/>
      <c r="G587" s="393"/>
      <c r="H587" s="393"/>
      <c r="I587" s="393"/>
      <c r="J587" s="394"/>
      <c r="K587" s="41"/>
      <c r="L587" s="29"/>
      <c r="M587" s="30"/>
    </row>
    <row r="588" spans="1:13" x14ac:dyDescent="0.4">
      <c r="A588" s="143">
        <f t="shared" si="33"/>
        <v>48</v>
      </c>
      <c r="B588" s="392"/>
      <c r="C588" s="393"/>
      <c r="D588" s="393"/>
      <c r="E588" s="393"/>
      <c r="F588" s="393"/>
      <c r="G588" s="393"/>
      <c r="H588" s="393"/>
      <c r="I588" s="393"/>
      <c r="J588" s="394"/>
      <c r="K588" s="41"/>
      <c r="L588" s="29"/>
      <c r="M588" s="30"/>
    </row>
    <row r="589" spans="1:13" x14ac:dyDescent="0.4">
      <c r="A589" s="143">
        <f t="shared" si="33"/>
        <v>49</v>
      </c>
      <c r="B589" s="392"/>
      <c r="C589" s="393"/>
      <c r="D589" s="393"/>
      <c r="E589" s="393"/>
      <c r="F589" s="393"/>
      <c r="G589" s="393"/>
      <c r="H589" s="393"/>
      <c r="I589" s="393"/>
      <c r="J589" s="394"/>
      <c r="K589" s="41"/>
      <c r="L589" s="29"/>
      <c r="M589" s="30"/>
    </row>
    <row r="590" spans="1:13" ht="13.2" thickBot="1" x14ac:dyDescent="0.45">
      <c r="A590" s="144">
        <f t="shared" si="33"/>
        <v>50</v>
      </c>
      <c r="B590" s="395"/>
      <c r="C590" s="396"/>
      <c r="D590" s="396"/>
      <c r="E590" s="396"/>
      <c r="F590" s="396"/>
      <c r="G590" s="396"/>
      <c r="H590" s="396"/>
      <c r="I590" s="396"/>
      <c r="J590" s="397"/>
      <c r="K590" s="41"/>
      <c r="L590" s="38"/>
      <c r="M590" s="56"/>
    </row>
    <row r="591" spans="1:13" ht="6" customHeight="1" thickBot="1" x14ac:dyDescent="0.45">
      <c r="K591" s="41"/>
    </row>
    <row r="592" spans="1:13" ht="37.200000000000003" customHeight="1" x14ac:dyDescent="0.4">
      <c r="A592" s="357" t="s">
        <v>506</v>
      </c>
      <c r="B592" s="358"/>
      <c r="C592" s="358"/>
      <c r="D592" s="358"/>
      <c r="E592" s="359"/>
      <c r="F592" s="409"/>
      <c r="G592" s="379" t="s">
        <v>5</v>
      </c>
      <c r="H592" s="380"/>
      <c r="I592" s="381">
        <f>I608+I629</f>
        <v>46</v>
      </c>
      <c r="J592" s="382"/>
      <c r="K592" s="148"/>
      <c r="L592" s="175" t="s">
        <v>507</v>
      </c>
      <c r="M592" s="176">
        <f>L608+L629</f>
        <v>40</v>
      </c>
    </row>
    <row r="593" spans="1:13" ht="26.4" customHeight="1" x14ac:dyDescent="0.4">
      <c r="A593" s="377" t="s">
        <v>4</v>
      </c>
      <c r="B593" s="383" t="s">
        <v>87</v>
      </c>
      <c r="C593" s="384" t="s">
        <v>179</v>
      </c>
      <c r="D593" s="383" t="s">
        <v>88</v>
      </c>
      <c r="E593" s="378" t="s">
        <v>2</v>
      </c>
      <c r="F593" s="409"/>
      <c r="G593" s="433" t="s">
        <v>84</v>
      </c>
      <c r="H593" s="383" t="s">
        <v>85</v>
      </c>
      <c r="I593" s="384" t="s">
        <v>89</v>
      </c>
      <c r="J593" s="431" t="s">
        <v>3</v>
      </c>
      <c r="K593" s="148"/>
      <c r="L593" s="377" t="s">
        <v>954</v>
      </c>
      <c r="M593" s="378"/>
    </row>
    <row r="594" spans="1:13" x14ac:dyDescent="0.4">
      <c r="A594" s="377"/>
      <c r="B594" s="383"/>
      <c r="C594" s="384"/>
      <c r="D594" s="383"/>
      <c r="E594" s="378"/>
      <c r="F594" s="7"/>
      <c r="G594" s="434"/>
      <c r="H594" s="383"/>
      <c r="I594" s="384"/>
      <c r="J594" s="432"/>
      <c r="K594" s="148"/>
      <c r="L594" s="172" t="s">
        <v>0</v>
      </c>
      <c r="M594" s="173" t="s">
        <v>1</v>
      </c>
    </row>
    <row r="595" spans="1:13" ht="63.6" customHeight="1" x14ac:dyDescent="0.4">
      <c r="A595" s="377">
        <v>2.1</v>
      </c>
      <c r="B595" s="424" t="s">
        <v>517</v>
      </c>
      <c r="C595" s="142" t="s">
        <v>8</v>
      </c>
      <c r="D595" s="142" t="s">
        <v>729</v>
      </c>
      <c r="E595" s="378">
        <f>I608</f>
        <v>36</v>
      </c>
      <c r="F595" s="7"/>
      <c r="G595" s="146">
        <v>51</v>
      </c>
      <c r="H595" s="61" t="s">
        <v>767</v>
      </c>
      <c r="I595" s="142">
        <v>2</v>
      </c>
      <c r="J595" s="5">
        <f>I595*8%/46</f>
        <v>3.4782608695652175E-3</v>
      </c>
      <c r="K595" s="148" t="str">
        <f t="shared" si="30"/>
        <v/>
      </c>
      <c r="L595" s="37">
        <v>2</v>
      </c>
      <c r="M595" s="5">
        <f>L595*8%/46</f>
        <v>3.4782608695652175E-3</v>
      </c>
    </row>
    <row r="596" spans="1:13" x14ac:dyDescent="0.4">
      <c r="A596" s="377"/>
      <c r="B596" s="424"/>
      <c r="C596" s="353" t="s">
        <v>71</v>
      </c>
      <c r="D596" s="353" t="s">
        <v>221</v>
      </c>
      <c r="E596" s="378"/>
      <c r="F596" s="429"/>
      <c r="G596" s="146">
        <v>52</v>
      </c>
      <c r="H596" s="61" t="s">
        <v>450</v>
      </c>
      <c r="I596" s="142">
        <v>2</v>
      </c>
      <c r="J596" s="5">
        <f t="shared" ref="J596:J607" si="34">I596*8%/46</f>
        <v>3.4782608695652175E-3</v>
      </c>
      <c r="K596" s="148" t="str">
        <f t="shared" si="30"/>
        <v/>
      </c>
      <c r="L596" s="37">
        <v>2</v>
      </c>
      <c r="M596" s="5">
        <f t="shared" ref="M596:M607" si="35">L596*8%/46</f>
        <v>3.4782608695652175E-3</v>
      </c>
    </row>
    <row r="597" spans="1:13" x14ac:dyDescent="0.4">
      <c r="A597" s="377"/>
      <c r="B597" s="424"/>
      <c r="C597" s="353"/>
      <c r="D597" s="353"/>
      <c r="E597" s="378"/>
      <c r="F597" s="429"/>
      <c r="G597" s="146">
        <v>53</v>
      </c>
      <c r="H597" s="61" t="s">
        <v>428</v>
      </c>
      <c r="I597" s="142">
        <v>1</v>
      </c>
      <c r="J597" s="5">
        <f t="shared" si="34"/>
        <v>1.7391304347826088E-3</v>
      </c>
      <c r="K597" s="148" t="str">
        <f t="shared" si="30"/>
        <v/>
      </c>
      <c r="L597" s="37">
        <v>1</v>
      </c>
      <c r="M597" s="5">
        <f t="shared" si="35"/>
        <v>1.7391304347826088E-3</v>
      </c>
    </row>
    <row r="598" spans="1:13" ht="26.4" customHeight="1" x14ac:dyDescent="0.4">
      <c r="A598" s="377"/>
      <c r="B598" s="424"/>
      <c r="C598" s="353"/>
      <c r="D598" s="353"/>
      <c r="E598" s="378"/>
      <c r="F598" s="429"/>
      <c r="G598" s="146">
        <v>54</v>
      </c>
      <c r="H598" s="61" t="s">
        <v>429</v>
      </c>
      <c r="I598" s="142">
        <v>1</v>
      </c>
      <c r="J598" s="5">
        <f t="shared" si="34"/>
        <v>1.7391304347826088E-3</v>
      </c>
      <c r="K598" s="148" t="str">
        <f t="shared" si="30"/>
        <v/>
      </c>
      <c r="L598" s="37">
        <v>1</v>
      </c>
      <c r="M598" s="5">
        <f t="shared" si="35"/>
        <v>1.7391304347826088E-3</v>
      </c>
    </row>
    <row r="599" spans="1:13" ht="15.6" customHeight="1" x14ac:dyDescent="0.4">
      <c r="A599" s="377"/>
      <c r="B599" s="424"/>
      <c r="C599" s="353"/>
      <c r="D599" s="353"/>
      <c r="E599" s="378"/>
      <c r="F599" s="429"/>
      <c r="G599" s="146">
        <v>55</v>
      </c>
      <c r="H599" s="61" t="s">
        <v>230</v>
      </c>
      <c r="I599" s="142">
        <v>2</v>
      </c>
      <c r="J599" s="5">
        <f t="shared" si="34"/>
        <v>3.4782608695652175E-3</v>
      </c>
      <c r="K599" s="148" t="str">
        <f t="shared" si="30"/>
        <v/>
      </c>
      <c r="L599" s="37">
        <v>2</v>
      </c>
      <c r="M599" s="5">
        <f t="shared" si="35"/>
        <v>3.4782608695652175E-3</v>
      </c>
    </row>
    <row r="600" spans="1:13" ht="63" x14ac:dyDescent="0.4">
      <c r="A600" s="377"/>
      <c r="B600" s="424"/>
      <c r="C600" s="353" t="s">
        <v>79</v>
      </c>
      <c r="D600" s="353" t="s">
        <v>611</v>
      </c>
      <c r="E600" s="378"/>
      <c r="F600" s="429"/>
      <c r="G600" s="146">
        <v>56</v>
      </c>
      <c r="H600" s="61" t="s">
        <v>979</v>
      </c>
      <c r="I600" s="142">
        <v>3</v>
      </c>
      <c r="J600" s="5">
        <f t="shared" si="34"/>
        <v>5.2173913043478256E-3</v>
      </c>
      <c r="K600" s="148" t="str">
        <f t="shared" si="30"/>
        <v/>
      </c>
      <c r="L600" s="37">
        <v>3</v>
      </c>
      <c r="M600" s="5">
        <f t="shared" si="35"/>
        <v>5.2173913043478256E-3</v>
      </c>
    </row>
    <row r="601" spans="1:13" ht="25.2" x14ac:dyDescent="0.4">
      <c r="A601" s="377"/>
      <c r="B601" s="424"/>
      <c r="C601" s="353"/>
      <c r="D601" s="353"/>
      <c r="E601" s="378"/>
      <c r="F601" s="429"/>
      <c r="G601" s="146">
        <v>57</v>
      </c>
      <c r="H601" s="61" t="s">
        <v>430</v>
      </c>
      <c r="I601" s="142">
        <v>1</v>
      </c>
      <c r="J601" s="5">
        <f t="shared" si="34"/>
        <v>1.7391304347826088E-3</v>
      </c>
      <c r="K601" s="148" t="str">
        <f t="shared" si="30"/>
        <v/>
      </c>
      <c r="L601" s="37">
        <v>1</v>
      </c>
      <c r="M601" s="5">
        <f t="shared" si="35"/>
        <v>1.7391304347826088E-3</v>
      </c>
    </row>
    <row r="602" spans="1:13" ht="25.2" x14ac:dyDescent="0.4">
      <c r="A602" s="377"/>
      <c r="B602" s="424"/>
      <c r="C602" s="353" t="s">
        <v>100</v>
      </c>
      <c r="D602" s="353" t="s">
        <v>518</v>
      </c>
      <c r="E602" s="378"/>
      <c r="F602" s="429"/>
      <c r="G602" s="146">
        <v>58</v>
      </c>
      <c r="H602" s="61" t="s">
        <v>334</v>
      </c>
      <c r="I602" s="142">
        <v>4</v>
      </c>
      <c r="J602" s="5">
        <f t="shared" si="34"/>
        <v>6.956521739130435E-3</v>
      </c>
      <c r="K602" s="148" t="str">
        <f t="shared" si="30"/>
        <v/>
      </c>
      <c r="L602" s="37">
        <v>4</v>
      </c>
      <c r="M602" s="5">
        <f t="shared" si="35"/>
        <v>6.956521739130435E-3</v>
      </c>
    </row>
    <row r="603" spans="1:13" ht="25.2" x14ac:dyDescent="0.4">
      <c r="A603" s="377"/>
      <c r="B603" s="424"/>
      <c r="C603" s="353"/>
      <c r="D603" s="353"/>
      <c r="E603" s="378"/>
      <c r="F603" s="429"/>
      <c r="G603" s="146">
        <v>59</v>
      </c>
      <c r="H603" s="61" t="s">
        <v>333</v>
      </c>
      <c r="I603" s="142">
        <v>4</v>
      </c>
      <c r="J603" s="5">
        <f t="shared" si="34"/>
        <v>6.956521739130435E-3</v>
      </c>
      <c r="K603" s="148" t="str">
        <f t="shared" si="30"/>
        <v/>
      </c>
      <c r="L603" s="37">
        <v>4</v>
      </c>
      <c r="M603" s="5">
        <f t="shared" si="35"/>
        <v>6.956521739130435E-3</v>
      </c>
    </row>
    <row r="604" spans="1:13" ht="21.6" customHeight="1" x14ac:dyDescent="0.4">
      <c r="A604" s="377"/>
      <c r="B604" s="424"/>
      <c r="C604" s="353" t="s">
        <v>101</v>
      </c>
      <c r="D604" s="353" t="s">
        <v>519</v>
      </c>
      <c r="E604" s="378"/>
      <c r="F604" s="429"/>
      <c r="G604" s="146">
        <v>60</v>
      </c>
      <c r="H604" s="61" t="s">
        <v>451</v>
      </c>
      <c r="I604" s="142">
        <v>4</v>
      </c>
      <c r="J604" s="5">
        <f t="shared" si="34"/>
        <v>6.956521739130435E-3</v>
      </c>
      <c r="K604" s="148" t="str">
        <f t="shared" si="30"/>
        <v/>
      </c>
      <c r="L604" s="37"/>
      <c r="M604" s="5">
        <f t="shared" si="35"/>
        <v>0</v>
      </c>
    </row>
    <row r="605" spans="1:13" ht="17.399999999999999" customHeight="1" x14ac:dyDescent="0.4">
      <c r="A605" s="377"/>
      <c r="B605" s="424"/>
      <c r="C605" s="353"/>
      <c r="D605" s="353"/>
      <c r="E605" s="378"/>
      <c r="F605" s="429"/>
      <c r="G605" s="146">
        <v>61</v>
      </c>
      <c r="H605" s="61" t="s">
        <v>452</v>
      </c>
      <c r="I605" s="142">
        <v>4</v>
      </c>
      <c r="J605" s="5">
        <f t="shared" si="34"/>
        <v>6.956521739130435E-3</v>
      </c>
      <c r="K605" s="148" t="str">
        <f t="shared" si="30"/>
        <v/>
      </c>
      <c r="L605" s="37">
        <v>4</v>
      </c>
      <c r="M605" s="5">
        <f t="shared" si="35"/>
        <v>6.956521739130435E-3</v>
      </c>
    </row>
    <row r="606" spans="1:13" ht="25.2" customHeight="1" x14ac:dyDescent="0.4">
      <c r="A606" s="377"/>
      <c r="B606" s="424"/>
      <c r="C606" s="353" t="s">
        <v>243</v>
      </c>
      <c r="D606" s="353" t="s">
        <v>222</v>
      </c>
      <c r="E606" s="378"/>
      <c r="F606" s="429"/>
      <c r="G606" s="146">
        <v>62</v>
      </c>
      <c r="H606" s="61" t="s">
        <v>764</v>
      </c>
      <c r="I606" s="142">
        <v>4</v>
      </c>
      <c r="J606" s="5">
        <f t="shared" si="34"/>
        <v>6.956521739130435E-3</v>
      </c>
      <c r="K606" s="148" t="str">
        <f t="shared" si="30"/>
        <v/>
      </c>
      <c r="L606" s="37">
        <v>4</v>
      </c>
      <c r="M606" s="5">
        <f t="shared" si="35"/>
        <v>6.956521739130435E-3</v>
      </c>
    </row>
    <row r="607" spans="1:13" ht="25.2" x14ac:dyDescent="0.4">
      <c r="A607" s="377"/>
      <c r="B607" s="424"/>
      <c r="C607" s="353"/>
      <c r="D607" s="353"/>
      <c r="E607" s="378"/>
      <c r="F607" s="429"/>
      <c r="G607" s="146">
        <v>63</v>
      </c>
      <c r="H607" s="61" t="s">
        <v>765</v>
      </c>
      <c r="I607" s="142">
        <v>4</v>
      </c>
      <c r="J607" s="5">
        <f t="shared" si="34"/>
        <v>6.956521739130435E-3</v>
      </c>
      <c r="K607" s="148" t="str">
        <f t="shared" si="30"/>
        <v/>
      </c>
      <c r="L607" s="37">
        <v>4</v>
      </c>
      <c r="M607" s="5">
        <f t="shared" si="35"/>
        <v>6.956521739130435E-3</v>
      </c>
    </row>
    <row r="608" spans="1:13" ht="16.2" customHeight="1" thickBot="1" x14ac:dyDescent="0.45">
      <c r="A608" s="437"/>
      <c r="B608" s="425"/>
      <c r="C608" s="354"/>
      <c r="D608" s="354"/>
      <c r="E608" s="426"/>
      <c r="F608" s="11"/>
      <c r="G608" s="355" t="s">
        <v>4</v>
      </c>
      <c r="H608" s="356"/>
      <c r="I608" s="177">
        <f>SUM(I595:I607)</f>
        <v>36</v>
      </c>
      <c r="J608" s="13">
        <f>SUM(J595:J607)</f>
        <v>6.2608695652173918E-2</v>
      </c>
      <c r="K608" s="148" t="str">
        <f t="shared" si="30"/>
        <v/>
      </c>
      <c r="L608" s="14">
        <f>SUM(L595:L607)</f>
        <v>32</v>
      </c>
      <c r="M608" s="13">
        <f>SUM(M595:M607)</f>
        <v>5.5652173913043487E-2</v>
      </c>
    </row>
    <row r="609" spans="1:13" ht="6" customHeight="1" thickBot="1" x14ac:dyDescent="0.45">
      <c r="A609" s="80"/>
      <c r="B609" s="35"/>
      <c r="C609" s="80"/>
      <c r="D609" s="23"/>
      <c r="E609" s="80"/>
      <c r="F609" s="39"/>
      <c r="G609" s="127"/>
      <c r="H609" s="58"/>
      <c r="I609" s="80"/>
      <c r="J609" s="80"/>
      <c r="K609" s="41"/>
      <c r="L609" s="80"/>
      <c r="M609" s="80"/>
    </row>
    <row r="610" spans="1:13" x14ac:dyDescent="0.4">
      <c r="A610" s="406" t="s">
        <v>955</v>
      </c>
      <c r="B610" s="407"/>
      <c r="C610" s="407"/>
      <c r="D610" s="407"/>
      <c r="E610" s="407"/>
      <c r="F610" s="407"/>
      <c r="G610" s="407"/>
      <c r="H610" s="407"/>
      <c r="I610" s="407"/>
      <c r="J610" s="408"/>
      <c r="K610" s="148"/>
      <c r="L610" s="26" t="s">
        <v>70</v>
      </c>
      <c r="M610" s="27" t="s">
        <v>78</v>
      </c>
    </row>
    <row r="611" spans="1:13" x14ac:dyDescent="0.4">
      <c r="A611" s="143">
        <f>G595</f>
        <v>51</v>
      </c>
      <c r="B611" s="392"/>
      <c r="C611" s="393"/>
      <c r="D611" s="393"/>
      <c r="E611" s="393"/>
      <c r="F611" s="393"/>
      <c r="G611" s="393"/>
      <c r="H611" s="393"/>
      <c r="I611" s="393"/>
      <c r="J611" s="394"/>
      <c r="K611" s="41"/>
      <c r="L611" s="29"/>
      <c r="M611" s="30"/>
    </row>
    <row r="612" spans="1:13" x14ac:dyDescent="0.4">
      <c r="A612" s="143">
        <f t="shared" ref="A612:A623" si="36">G596</f>
        <v>52</v>
      </c>
      <c r="B612" s="392"/>
      <c r="C612" s="393"/>
      <c r="D612" s="393"/>
      <c r="E612" s="393"/>
      <c r="F612" s="393"/>
      <c r="G612" s="393"/>
      <c r="H612" s="393"/>
      <c r="I612" s="393"/>
      <c r="J612" s="394"/>
      <c r="K612" s="41"/>
      <c r="L612" s="29"/>
      <c r="M612" s="30"/>
    </row>
    <row r="613" spans="1:13" x14ac:dyDescent="0.4">
      <c r="A613" s="143">
        <f t="shared" si="36"/>
        <v>53</v>
      </c>
      <c r="B613" s="392"/>
      <c r="C613" s="393"/>
      <c r="D613" s="393"/>
      <c r="E613" s="393"/>
      <c r="F613" s="393"/>
      <c r="G613" s="393"/>
      <c r="H613" s="393"/>
      <c r="I613" s="393"/>
      <c r="J613" s="394"/>
      <c r="K613" s="41"/>
      <c r="L613" s="29"/>
      <c r="M613" s="30"/>
    </row>
    <row r="614" spans="1:13" x14ac:dyDescent="0.4">
      <c r="A614" s="143">
        <f t="shared" si="36"/>
        <v>54</v>
      </c>
      <c r="B614" s="392"/>
      <c r="C614" s="393"/>
      <c r="D614" s="393"/>
      <c r="E614" s="393"/>
      <c r="F614" s="393"/>
      <c r="G614" s="393"/>
      <c r="H614" s="393"/>
      <c r="I614" s="393"/>
      <c r="J614" s="394"/>
      <c r="K614" s="41"/>
      <c r="L614" s="29"/>
      <c r="M614" s="30"/>
    </row>
    <row r="615" spans="1:13" x14ac:dyDescent="0.4">
      <c r="A615" s="143">
        <f t="shared" si="36"/>
        <v>55</v>
      </c>
      <c r="B615" s="392"/>
      <c r="C615" s="393"/>
      <c r="D615" s="393"/>
      <c r="E615" s="393"/>
      <c r="F615" s="393"/>
      <c r="G615" s="393"/>
      <c r="H615" s="393"/>
      <c r="I615" s="393"/>
      <c r="J615" s="394"/>
      <c r="K615" s="41"/>
      <c r="L615" s="29"/>
      <c r="M615" s="30"/>
    </row>
    <row r="616" spans="1:13" x14ac:dyDescent="0.4">
      <c r="A616" s="143">
        <f t="shared" si="36"/>
        <v>56</v>
      </c>
      <c r="B616" s="392"/>
      <c r="C616" s="393"/>
      <c r="D616" s="393"/>
      <c r="E616" s="393"/>
      <c r="F616" s="393"/>
      <c r="G616" s="393"/>
      <c r="H616" s="393"/>
      <c r="I616" s="393"/>
      <c r="J616" s="394"/>
      <c r="K616" s="41"/>
      <c r="L616" s="29"/>
      <c r="M616" s="30"/>
    </row>
    <row r="617" spans="1:13" x14ac:dyDescent="0.4">
      <c r="A617" s="143">
        <f t="shared" si="36"/>
        <v>57</v>
      </c>
      <c r="B617" s="392"/>
      <c r="C617" s="393"/>
      <c r="D617" s="393"/>
      <c r="E617" s="393"/>
      <c r="F617" s="393"/>
      <c r="G617" s="393"/>
      <c r="H617" s="393"/>
      <c r="I617" s="393"/>
      <c r="J617" s="394"/>
      <c r="K617" s="41"/>
      <c r="L617" s="29"/>
      <c r="M617" s="30"/>
    </row>
    <row r="618" spans="1:13" x14ac:dyDescent="0.4">
      <c r="A618" s="143">
        <f t="shared" si="36"/>
        <v>58</v>
      </c>
      <c r="B618" s="392"/>
      <c r="C618" s="393"/>
      <c r="D618" s="393"/>
      <c r="E618" s="393"/>
      <c r="F618" s="393"/>
      <c r="G618" s="393"/>
      <c r="H618" s="393"/>
      <c r="I618" s="393"/>
      <c r="J618" s="394"/>
      <c r="K618" s="41"/>
      <c r="L618" s="29"/>
      <c r="M618" s="30"/>
    </row>
    <row r="619" spans="1:13" x14ac:dyDescent="0.4">
      <c r="A619" s="143">
        <f t="shared" si="36"/>
        <v>59</v>
      </c>
      <c r="B619" s="392"/>
      <c r="C619" s="393"/>
      <c r="D619" s="393"/>
      <c r="E619" s="393"/>
      <c r="F619" s="393"/>
      <c r="G619" s="393"/>
      <c r="H619" s="393"/>
      <c r="I619" s="393"/>
      <c r="J619" s="394"/>
      <c r="K619" s="41"/>
      <c r="L619" s="29"/>
      <c r="M619" s="30"/>
    </row>
    <row r="620" spans="1:13" x14ac:dyDescent="0.4">
      <c r="A620" s="143">
        <f t="shared" si="36"/>
        <v>60</v>
      </c>
      <c r="B620" s="392"/>
      <c r="C620" s="393"/>
      <c r="D620" s="393"/>
      <c r="E620" s="393"/>
      <c r="F620" s="393"/>
      <c r="G620" s="393"/>
      <c r="H620" s="393"/>
      <c r="I620" s="393"/>
      <c r="J620" s="394"/>
      <c r="K620" s="41"/>
      <c r="L620" s="29"/>
      <c r="M620" s="30"/>
    </row>
    <row r="621" spans="1:13" x14ac:dyDescent="0.4">
      <c r="A621" s="143">
        <f t="shared" si="36"/>
        <v>61</v>
      </c>
      <c r="B621" s="392"/>
      <c r="C621" s="393"/>
      <c r="D621" s="393"/>
      <c r="E621" s="393"/>
      <c r="F621" s="393"/>
      <c r="G621" s="393"/>
      <c r="H621" s="393"/>
      <c r="I621" s="393"/>
      <c r="J621" s="394"/>
      <c r="K621" s="41"/>
      <c r="L621" s="29"/>
      <c r="M621" s="30"/>
    </row>
    <row r="622" spans="1:13" x14ac:dyDescent="0.4">
      <c r="A622" s="143">
        <f t="shared" si="36"/>
        <v>62</v>
      </c>
      <c r="B622" s="392"/>
      <c r="C622" s="393"/>
      <c r="D622" s="393"/>
      <c r="E622" s="393"/>
      <c r="F622" s="393"/>
      <c r="G622" s="393"/>
      <c r="H622" s="393"/>
      <c r="I622" s="393"/>
      <c r="J622" s="394"/>
      <c r="K622" s="41"/>
      <c r="L622" s="29"/>
      <c r="M622" s="30"/>
    </row>
    <row r="623" spans="1:13" ht="13.2" thickBot="1" x14ac:dyDescent="0.45">
      <c r="A623" s="144">
        <f t="shared" si="36"/>
        <v>63</v>
      </c>
      <c r="B623" s="395"/>
      <c r="C623" s="396"/>
      <c r="D623" s="396"/>
      <c r="E623" s="396"/>
      <c r="F623" s="396"/>
      <c r="G623" s="396"/>
      <c r="H623" s="396"/>
      <c r="I623" s="396"/>
      <c r="J623" s="397"/>
      <c r="K623" s="41"/>
      <c r="L623" s="38"/>
      <c r="M623" s="56"/>
    </row>
    <row r="624" spans="1:13" ht="6" customHeight="1" thickBot="1" x14ac:dyDescent="0.45">
      <c r="A624" s="80"/>
      <c r="B624" s="35"/>
      <c r="C624" s="80"/>
      <c r="D624" s="23"/>
      <c r="E624" s="80"/>
      <c r="F624" s="41"/>
      <c r="G624" s="127"/>
      <c r="H624" s="58"/>
      <c r="I624" s="80"/>
      <c r="J624" s="80"/>
      <c r="K624" s="41"/>
      <c r="L624" s="80"/>
      <c r="M624" s="80"/>
    </row>
    <row r="625" spans="1:13" ht="37.950000000000003" customHeight="1" x14ac:dyDescent="0.4">
      <c r="A625" s="420">
        <v>2.2000000000000002</v>
      </c>
      <c r="B625" s="435" t="s">
        <v>521</v>
      </c>
      <c r="C625" s="369" t="s">
        <v>10</v>
      </c>
      <c r="D625" s="369" t="s">
        <v>1075</v>
      </c>
      <c r="E625" s="436">
        <f>I629</f>
        <v>10</v>
      </c>
      <c r="F625" s="429"/>
      <c r="G625" s="145">
        <v>64</v>
      </c>
      <c r="H625" s="4" t="s">
        <v>766</v>
      </c>
      <c r="I625" s="152">
        <v>3</v>
      </c>
      <c r="J625" s="69">
        <f>I625*8%/46</f>
        <v>5.2173913043478256E-3</v>
      </c>
      <c r="K625" s="148" t="str">
        <f t="shared" ref="K625:K688" si="37">IF(AND(L625&gt;=0,L625&lt;=I625),"",IF(AND(L625&gt;I625),"*"))</f>
        <v/>
      </c>
      <c r="L625" s="81">
        <v>3</v>
      </c>
      <c r="M625" s="69">
        <f>L625*8%/46</f>
        <v>5.2173913043478256E-3</v>
      </c>
    </row>
    <row r="626" spans="1:13" ht="25.2" x14ac:dyDescent="0.4">
      <c r="A626" s="398"/>
      <c r="B626" s="424"/>
      <c r="C626" s="353"/>
      <c r="D626" s="353"/>
      <c r="E626" s="378"/>
      <c r="F626" s="429"/>
      <c r="G626" s="146">
        <v>65</v>
      </c>
      <c r="H626" s="61" t="s">
        <v>342</v>
      </c>
      <c r="I626" s="142">
        <v>2</v>
      </c>
      <c r="J626" s="5">
        <f>I626*8%/46</f>
        <v>3.4782608695652175E-3</v>
      </c>
      <c r="K626" s="148" t="str">
        <f t="shared" si="37"/>
        <v/>
      </c>
      <c r="L626" s="37">
        <v>2</v>
      </c>
      <c r="M626" s="5">
        <f>L626*8%/46</f>
        <v>3.4782608695652175E-3</v>
      </c>
    </row>
    <row r="627" spans="1:13" ht="64.2" customHeight="1" x14ac:dyDescent="0.4">
      <c r="A627" s="398"/>
      <c r="B627" s="424"/>
      <c r="C627" s="353" t="s">
        <v>9</v>
      </c>
      <c r="D627" s="353" t="s">
        <v>453</v>
      </c>
      <c r="E627" s="378"/>
      <c r="F627" s="429"/>
      <c r="G627" s="146">
        <v>66</v>
      </c>
      <c r="H627" s="61" t="s">
        <v>980</v>
      </c>
      <c r="I627" s="142">
        <v>3</v>
      </c>
      <c r="J627" s="5">
        <f t="shared" ref="J627:J628" si="38">I627*8%/46</f>
        <v>5.2173913043478256E-3</v>
      </c>
      <c r="K627" s="148" t="str">
        <f t="shared" si="37"/>
        <v/>
      </c>
      <c r="L627" s="37">
        <v>3</v>
      </c>
      <c r="M627" s="5">
        <f t="shared" ref="M627:M628" si="39">L627*8%/46</f>
        <v>5.2173913043478256E-3</v>
      </c>
    </row>
    <row r="628" spans="1:13" ht="25.2" x14ac:dyDescent="0.4">
      <c r="A628" s="398"/>
      <c r="B628" s="424"/>
      <c r="C628" s="353"/>
      <c r="D628" s="353"/>
      <c r="E628" s="378"/>
      <c r="F628" s="429"/>
      <c r="G628" s="146">
        <v>67</v>
      </c>
      <c r="H628" s="61" t="s">
        <v>497</v>
      </c>
      <c r="I628" s="142">
        <v>2</v>
      </c>
      <c r="J628" s="5">
        <f t="shared" si="38"/>
        <v>3.4782608695652175E-3</v>
      </c>
      <c r="K628" s="148" t="str">
        <f t="shared" si="37"/>
        <v/>
      </c>
      <c r="L628" s="37"/>
      <c r="M628" s="5">
        <f t="shared" si="39"/>
        <v>0</v>
      </c>
    </row>
    <row r="629" spans="1:13" ht="16.2" customHeight="1" thickBot="1" x14ac:dyDescent="0.45">
      <c r="A629" s="399"/>
      <c r="B629" s="425"/>
      <c r="C629" s="354"/>
      <c r="D629" s="354"/>
      <c r="E629" s="426"/>
      <c r="F629" s="11"/>
      <c r="G629" s="355" t="s">
        <v>4</v>
      </c>
      <c r="H629" s="356"/>
      <c r="I629" s="177">
        <f>SUM(I625:I628)</f>
        <v>10</v>
      </c>
      <c r="J629" s="13">
        <f>SUM(J625:J628)</f>
        <v>1.7391304347826087E-2</v>
      </c>
      <c r="K629" s="148" t="str">
        <f t="shared" si="37"/>
        <v/>
      </c>
      <c r="L629" s="14">
        <f>SUM(L625:L628)</f>
        <v>8</v>
      </c>
      <c r="M629" s="13">
        <f>SUM(M625:M628)</f>
        <v>1.3913043478260868E-2</v>
      </c>
    </row>
    <row r="630" spans="1:13" ht="6" customHeight="1" thickBot="1" x14ac:dyDescent="0.45">
      <c r="A630" s="41"/>
      <c r="B630" s="36"/>
      <c r="C630" s="163"/>
      <c r="D630" s="89"/>
      <c r="E630" s="41"/>
      <c r="G630" s="76"/>
      <c r="H630" s="76"/>
      <c r="I630" s="83"/>
      <c r="J630" s="84"/>
      <c r="K630" s="41"/>
      <c r="L630" s="87"/>
      <c r="M630" s="88"/>
    </row>
    <row r="631" spans="1:13" ht="13.95" customHeight="1" x14ac:dyDescent="0.4">
      <c r="A631" s="357" t="s">
        <v>955</v>
      </c>
      <c r="B631" s="358"/>
      <c r="C631" s="358"/>
      <c r="D631" s="358"/>
      <c r="E631" s="358"/>
      <c r="F631" s="358"/>
      <c r="G631" s="358"/>
      <c r="H631" s="358"/>
      <c r="I631" s="358"/>
      <c r="J631" s="359"/>
      <c r="K631" s="148"/>
      <c r="L631" s="26" t="s">
        <v>70</v>
      </c>
      <c r="M631" s="27" t="s">
        <v>78</v>
      </c>
    </row>
    <row r="632" spans="1:13" x14ac:dyDescent="0.4">
      <c r="A632" s="146">
        <f>G625</f>
        <v>64</v>
      </c>
      <c r="B632" s="351"/>
      <c r="C632" s="351"/>
      <c r="D632" s="351"/>
      <c r="E632" s="351"/>
      <c r="F632" s="351"/>
      <c r="G632" s="351"/>
      <c r="H632" s="351"/>
      <c r="I632" s="351"/>
      <c r="J632" s="352"/>
      <c r="K632" s="41"/>
      <c r="L632" s="29"/>
      <c r="M632" s="30"/>
    </row>
    <row r="633" spans="1:13" x14ac:dyDescent="0.4">
      <c r="A633" s="146">
        <f t="shared" ref="A633:A635" si="40">G626</f>
        <v>65</v>
      </c>
      <c r="B633" s="351"/>
      <c r="C633" s="351"/>
      <c r="D633" s="351"/>
      <c r="E633" s="351"/>
      <c r="F633" s="351"/>
      <c r="G633" s="351"/>
      <c r="H633" s="351"/>
      <c r="I633" s="351"/>
      <c r="J633" s="352"/>
      <c r="K633" s="41"/>
      <c r="L633" s="29"/>
      <c r="M633" s="30"/>
    </row>
    <row r="634" spans="1:13" x14ac:dyDescent="0.4">
      <c r="A634" s="146">
        <f t="shared" si="40"/>
        <v>66</v>
      </c>
      <c r="B634" s="351"/>
      <c r="C634" s="351"/>
      <c r="D634" s="351"/>
      <c r="E634" s="351"/>
      <c r="F634" s="351"/>
      <c r="G634" s="351"/>
      <c r="H634" s="351"/>
      <c r="I634" s="351"/>
      <c r="J634" s="352"/>
      <c r="K634" s="41"/>
      <c r="L634" s="29"/>
      <c r="M634" s="30"/>
    </row>
    <row r="635" spans="1:13" ht="13.2" thickBot="1" x14ac:dyDescent="0.45">
      <c r="A635" s="147">
        <f t="shared" si="40"/>
        <v>67</v>
      </c>
      <c r="B635" s="360"/>
      <c r="C635" s="360"/>
      <c r="D635" s="360"/>
      <c r="E635" s="360"/>
      <c r="F635" s="360"/>
      <c r="G635" s="360"/>
      <c r="H635" s="360"/>
      <c r="I635" s="360"/>
      <c r="J635" s="361"/>
      <c r="K635" s="41"/>
      <c r="L635" s="31"/>
      <c r="M635" s="32"/>
    </row>
    <row r="636" spans="1:13" ht="6" customHeight="1" thickBot="1" x14ac:dyDescent="0.45">
      <c r="K636" s="41"/>
    </row>
    <row r="637" spans="1:13" ht="27.6" customHeight="1" x14ac:dyDescent="0.4">
      <c r="A637" s="357" t="s">
        <v>522</v>
      </c>
      <c r="B637" s="358"/>
      <c r="C637" s="358"/>
      <c r="D637" s="358"/>
      <c r="E637" s="359"/>
      <c r="F637" s="409"/>
      <c r="G637" s="379" t="s">
        <v>11</v>
      </c>
      <c r="H637" s="380"/>
      <c r="I637" s="381">
        <f>I654+I677+I694</f>
        <v>48</v>
      </c>
      <c r="J637" s="382"/>
      <c r="K637" s="148"/>
      <c r="L637" s="175" t="s">
        <v>507</v>
      </c>
      <c r="M637" s="176">
        <f>L654+L677+L694</f>
        <v>39</v>
      </c>
    </row>
    <row r="638" spans="1:13" ht="24" customHeight="1" x14ac:dyDescent="0.4">
      <c r="A638" s="377" t="s">
        <v>362</v>
      </c>
      <c r="B638" s="383" t="s">
        <v>87</v>
      </c>
      <c r="C638" s="384" t="s">
        <v>179</v>
      </c>
      <c r="D638" s="383" t="s">
        <v>120</v>
      </c>
      <c r="E638" s="378" t="s">
        <v>2</v>
      </c>
      <c r="F638" s="409"/>
      <c r="G638" s="433" t="s">
        <v>84</v>
      </c>
      <c r="H638" s="383" t="s">
        <v>85</v>
      </c>
      <c r="I638" s="384" t="s">
        <v>89</v>
      </c>
      <c r="J638" s="431" t="s">
        <v>3</v>
      </c>
      <c r="K638" s="148"/>
      <c r="L638" s="412" t="s">
        <v>954</v>
      </c>
      <c r="M638" s="413"/>
    </row>
    <row r="639" spans="1:13" x14ac:dyDescent="0.4">
      <c r="A639" s="377"/>
      <c r="B639" s="383"/>
      <c r="C639" s="384"/>
      <c r="D639" s="383"/>
      <c r="E639" s="378"/>
      <c r="F639" s="7"/>
      <c r="G639" s="434"/>
      <c r="H639" s="383"/>
      <c r="I639" s="384"/>
      <c r="J639" s="432"/>
      <c r="K639" s="148"/>
      <c r="L639" s="172" t="s">
        <v>0</v>
      </c>
      <c r="M639" s="173" t="s">
        <v>1</v>
      </c>
    </row>
    <row r="640" spans="1:13" ht="63" x14ac:dyDescent="0.4">
      <c r="A640" s="364">
        <v>3.1</v>
      </c>
      <c r="B640" s="367" t="s">
        <v>523</v>
      </c>
      <c r="C640" s="390" t="s">
        <v>12</v>
      </c>
      <c r="D640" s="353" t="s">
        <v>493</v>
      </c>
      <c r="E640" s="371">
        <f>I654</f>
        <v>22</v>
      </c>
      <c r="F640" s="402"/>
      <c r="G640" s="146">
        <v>68</v>
      </c>
      <c r="H640" s="61" t="s">
        <v>713</v>
      </c>
      <c r="I640" s="62">
        <v>2</v>
      </c>
      <c r="J640" s="1">
        <f>I640*7%/48</f>
        <v>2.9166666666666668E-3</v>
      </c>
      <c r="K640" s="148" t="str">
        <f t="shared" si="37"/>
        <v/>
      </c>
      <c r="L640" s="33">
        <v>2</v>
      </c>
      <c r="M640" s="1">
        <f>L640*7%/48</f>
        <v>2.9166666666666668E-3</v>
      </c>
    </row>
    <row r="641" spans="1:13" ht="15.6" customHeight="1" x14ac:dyDescent="0.4">
      <c r="A641" s="364"/>
      <c r="B641" s="367"/>
      <c r="C641" s="390"/>
      <c r="D641" s="353"/>
      <c r="E641" s="371"/>
      <c r="F641" s="402"/>
      <c r="G641" s="146">
        <v>69</v>
      </c>
      <c r="H641" s="61" t="s">
        <v>525</v>
      </c>
      <c r="I641" s="62">
        <v>1</v>
      </c>
      <c r="J641" s="1">
        <f t="shared" ref="J641:J653" si="41">I641*7%/48</f>
        <v>1.4583333333333334E-3</v>
      </c>
      <c r="K641" s="148" t="str">
        <f t="shared" si="37"/>
        <v/>
      </c>
      <c r="L641" s="33">
        <v>1</v>
      </c>
      <c r="M641" s="1">
        <f t="shared" ref="M641:M653" si="42">L641*7%/48</f>
        <v>1.4583333333333334E-3</v>
      </c>
    </row>
    <row r="642" spans="1:13" ht="15.6" customHeight="1" x14ac:dyDescent="0.4">
      <c r="A642" s="364"/>
      <c r="B642" s="367"/>
      <c r="C642" s="390"/>
      <c r="D642" s="353"/>
      <c r="E642" s="371"/>
      <c r="F642" s="402"/>
      <c r="G642" s="146">
        <v>70</v>
      </c>
      <c r="H642" s="61" t="s">
        <v>527</v>
      </c>
      <c r="I642" s="62">
        <v>1</v>
      </c>
      <c r="J642" s="1">
        <f t="shared" si="41"/>
        <v>1.4583333333333334E-3</v>
      </c>
      <c r="K642" s="148" t="str">
        <f t="shared" si="37"/>
        <v/>
      </c>
      <c r="L642" s="33">
        <v>1</v>
      </c>
      <c r="M642" s="1">
        <f t="shared" si="42"/>
        <v>1.4583333333333334E-3</v>
      </c>
    </row>
    <row r="643" spans="1:13" ht="50.4" x14ac:dyDescent="0.4">
      <c r="A643" s="364"/>
      <c r="B643" s="367"/>
      <c r="C643" s="390"/>
      <c r="D643" s="353"/>
      <c r="E643" s="371"/>
      <c r="F643" s="402"/>
      <c r="G643" s="146">
        <v>71</v>
      </c>
      <c r="H643" s="61" t="s">
        <v>1022</v>
      </c>
      <c r="I643" s="62">
        <v>2</v>
      </c>
      <c r="J643" s="1">
        <f t="shared" si="41"/>
        <v>2.9166666666666668E-3</v>
      </c>
      <c r="K643" s="148" t="str">
        <f t="shared" si="37"/>
        <v/>
      </c>
      <c r="L643" s="33">
        <v>2</v>
      </c>
      <c r="M643" s="1">
        <f t="shared" si="42"/>
        <v>2.9166666666666668E-3</v>
      </c>
    </row>
    <row r="644" spans="1:13" ht="25.2" x14ac:dyDescent="0.4">
      <c r="A644" s="364"/>
      <c r="B644" s="367"/>
      <c r="C644" s="390"/>
      <c r="D644" s="353"/>
      <c r="E644" s="371"/>
      <c r="F644" s="402"/>
      <c r="G644" s="146">
        <v>72</v>
      </c>
      <c r="H644" s="61" t="s">
        <v>714</v>
      </c>
      <c r="I644" s="62">
        <v>2</v>
      </c>
      <c r="J644" s="1">
        <f t="shared" si="41"/>
        <v>2.9166666666666668E-3</v>
      </c>
      <c r="K644" s="148" t="str">
        <f t="shared" si="37"/>
        <v/>
      </c>
      <c r="L644" s="33">
        <v>2</v>
      </c>
      <c r="M644" s="1">
        <f t="shared" si="42"/>
        <v>2.9166666666666668E-3</v>
      </c>
    </row>
    <row r="645" spans="1:13" ht="25.2" x14ac:dyDescent="0.4">
      <c r="A645" s="364"/>
      <c r="B645" s="367"/>
      <c r="C645" s="390" t="s">
        <v>65</v>
      </c>
      <c r="D645" s="353" t="s">
        <v>528</v>
      </c>
      <c r="E645" s="371"/>
      <c r="F645" s="416"/>
      <c r="G645" s="146">
        <v>73</v>
      </c>
      <c r="H645" s="61" t="s">
        <v>478</v>
      </c>
      <c r="I645" s="62">
        <v>2</v>
      </c>
      <c r="J645" s="1">
        <f t="shared" si="41"/>
        <v>2.9166666666666668E-3</v>
      </c>
      <c r="K645" s="148" t="str">
        <f t="shared" si="37"/>
        <v/>
      </c>
      <c r="L645" s="33">
        <v>2</v>
      </c>
      <c r="M645" s="1">
        <f t="shared" si="42"/>
        <v>2.9166666666666668E-3</v>
      </c>
    </row>
    <row r="646" spans="1:13" ht="50.4" x14ac:dyDescent="0.4">
      <c r="A646" s="364"/>
      <c r="B646" s="367"/>
      <c r="C646" s="390"/>
      <c r="D646" s="353"/>
      <c r="E646" s="371"/>
      <c r="F646" s="416"/>
      <c r="G646" s="146">
        <v>74</v>
      </c>
      <c r="H646" s="61" t="s">
        <v>621</v>
      </c>
      <c r="I646" s="62">
        <v>2</v>
      </c>
      <c r="J646" s="1">
        <f t="shared" si="41"/>
        <v>2.9166666666666668E-3</v>
      </c>
      <c r="K646" s="148" t="str">
        <f t="shared" si="37"/>
        <v/>
      </c>
      <c r="L646" s="33">
        <v>2</v>
      </c>
      <c r="M646" s="1">
        <f t="shared" si="42"/>
        <v>2.9166666666666668E-3</v>
      </c>
    </row>
    <row r="647" spans="1:13" ht="25.2" x14ac:dyDescent="0.4">
      <c r="A647" s="364"/>
      <c r="B647" s="367"/>
      <c r="C647" s="390" t="s">
        <v>72</v>
      </c>
      <c r="D647" s="353" t="s">
        <v>536</v>
      </c>
      <c r="E647" s="371"/>
      <c r="F647" s="402"/>
      <c r="G647" s="146">
        <v>75</v>
      </c>
      <c r="H647" s="61" t="s">
        <v>524</v>
      </c>
      <c r="I647" s="62">
        <v>1</v>
      </c>
      <c r="J647" s="1">
        <f t="shared" si="41"/>
        <v>1.4583333333333334E-3</v>
      </c>
      <c r="K647" s="148" t="str">
        <f t="shared" si="37"/>
        <v/>
      </c>
      <c r="L647" s="33">
        <v>1</v>
      </c>
      <c r="M647" s="1">
        <f t="shared" si="42"/>
        <v>1.4583333333333334E-3</v>
      </c>
    </row>
    <row r="648" spans="1:13" ht="15.6" customHeight="1" x14ac:dyDescent="0.4">
      <c r="A648" s="364"/>
      <c r="B648" s="367"/>
      <c r="C648" s="390"/>
      <c r="D648" s="353"/>
      <c r="E648" s="371"/>
      <c r="F648" s="402"/>
      <c r="G648" s="146">
        <v>76</v>
      </c>
      <c r="H648" s="61" t="s">
        <v>537</v>
      </c>
      <c r="I648" s="62">
        <v>1</v>
      </c>
      <c r="J648" s="1">
        <f t="shared" si="41"/>
        <v>1.4583333333333334E-3</v>
      </c>
      <c r="K648" s="148" t="str">
        <f t="shared" si="37"/>
        <v/>
      </c>
      <c r="L648" s="33"/>
      <c r="M648" s="1">
        <f t="shared" si="42"/>
        <v>0</v>
      </c>
    </row>
    <row r="649" spans="1:13" ht="15.6" customHeight="1" x14ac:dyDescent="0.4">
      <c r="A649" s="364"/>
      <c r="B649" s="367"/>
      <c r="C649" s="390"/>
      <c r="D649" s="353"/>
      <c r="E649" s="371"/>
      <c r="F649" s="402"/>
      <c r="G649" s="146">
        <v>77</v>
      </c>
      <c r="H649" s="61" t="s">
        <v>1023</v>
      </c>
      <c r="I649" s="62">
        <v>1</v>
      </c>
      <c r="J649" s="1">
        <f t="shared" si="41"/>
        <v>1.4583333333333334E-3</v>
      </c>
      <c r="K649" s="148" t="str">
        <f t="shared" si="37"/>
        <v/>
      </c>
      <c r="L649" s="33"/>
      <c r="M649" s="1">
        <f t="shared" si="42"/>
        <v>0</v>
      </c>
    </row>
    <row r="650" spans="1:13" ht="15.6" customHeight="1" x14ac:dyDescent="0.4">
      <c r="A650" s="364"/>
      <c r="B650" s="367"/>
      <c r="C650" s="390"/>
      <c r="D650" s="353"/>
      <c r="E650" s="371"/>
      <c r="F650" s="402"/>
      <c r="G650" s="146">
        <v>78</v>
      </c>
      <c r="H650" s="61" t="s">
        <v>715</v>
      </c>
      <c r="I650" s="62">
        <v>1</v>
      </c>
      <c r="J650" s="1">
        <f t="shared" si="41"/>
        <v>1.4583333333333334E-3</v>
      </c>
      <c r="K650" s="148" t="str">
        <f t="shared" si="37"/>
        <v/>
      </c>
      <c r="L650" s="33"/>
      <c r="M650" s="1">
        <f t="shared" si="42"/>
        <v>0</v>
      </c>
    </row>
    <row r="651" spans="1:13" ht="50.4" x14ac:dyDescent="0.4">
      <c r="A651" s="364"/>
      <c r="B651" s="367"/>
      <c r="C651" s="149" t="s">
        <v>244</v>
      </c>
      <c r="D651" s="142" t="s">
        <v>716</v>
      </c>
      <c r="E651" s="371"/>
      <c r="F651" s="49"/>
      <c r="G651" s="146">
        <v>79</v>
      </c>
      <c r="H651" s="61" t="s">
        <v>717</v>
      </c>
      <c r="I651" s="62">
        <v>2</v>
      </c>
      <c r="J651" s="1">
        <f t="shared" si="41"/>
        <v>2.9166666666666668E-3</v>
      </c>
      <c r="K651" s="148" t="str">
        <f t="shared" si="37"/>
        <v/>
      </c>
      <c r="L651" s="33"/>
      <c r="M651" s="1">
        <f t="shared" si="42"/>
        <v>0</v>
      </c>
    </row>
    <row r="652" spans="1:13" ht="53.4" customHeight="1" x14ac:dyDescent="0.4">
      <c r="A652" s="364"/>
      <c r="B652" s="367"/>
      <c r="C652" s="149" t="s">
        <v>245</v>
      </c>
      <c r="D652" s="142" t="s">
        <v>317</v>
      </c>
      <c r="E652" s="371"/>
      <c r="F652" s="49"/>
      <c r="G652" s="146">
        <v>80</v>
      </c>
      <c r="H652" s="61" t="s">
        <v>918</v>
      </c>
      <c r="I652" s="62">
        <v>2</v>
      </c>
      <c r="J652" s="1">
        <f t="shared" si="41"/>
        <v>2.9166666666666668E-3</v>
      </c>
      <c r="K652" s="148" t="str">
        <f t="shared" si="37"/>
        <v/>
      </c>
      <c r="L652" s="33"/>
      <c r="M652" s="1">
        <f t="shared" si="42"/>
        <v>0</v>
      </c>
    </row>
    <row r="653" spans="1:13" ht="42" customHeight="1" x14ac:dyDescent="0.4">
      <c r="A653" s="364"/>
      <c r="B653" s="367"/>
      <c r="C653" s="390" t="s">
        <v>246</v>
      </c>
      <c r="D653" s="353" t="s">
        <v>718</v>
      </c>
      <c r="E653" s="371"/>
      <c r="F653" s="49"/>
      <c r="G653" s="146">
        <v>81</v>
      </c>
      <c r="H653" s="61" t="s">
        <v>796</v>
      </c>
      <c r="I653" s="62">
        <v>2</v>
      </c>
      <c r="J653" s="1">
        <f t="shared" si="41"/>
        <v>2.9166666666666668E-3</v>
      </c>
      <c r="K653" s="148" t="str">
        <f t="shared" si="37"/>
        <v/>
      </c>
      <c r="L653" s="33"/>
      <c r="M653" s="1">
        <f t="shared" si="42"/>
        <v>0</v>
      </c>
    </row>
    <row r="654" spans="1:13" ht="16.2" customHeight="1" thickBot="1" x14ac:dyDescent="0.45">
      <c r="A654" s="365"/>
      <c r="B654" s="368"/>
      <c r="C654" s="391"/>
      <c r="D654" s="354"/>
      <c r="E654" s="372"/>
      <c r="F654" s="6"/>
      <c r="G654" s="355" t="s">
        <v>4</v>
      </c>
      <c r="H654" s="356"/>
      <c r="I654" s="63">
        <f>SUM(I640:I653)</f>
        <v>22</v>
      </c>
      <c r="J654" s="2">
        <f>SUM(J640:J653)</f>
        <v>3.2083333333333332E-2</v>
      </c>
      <c r="K654" s="148" t="str">
        <f t="shared" si="37"/>
        <v/>
      </c>
      <c r="L654" s="3">
        <f>SUM(L640:L653)</f>
        <v>13</v>
      </c>
      <c r="M654" s="2">
        <f>SUM(M640:M653)</f>
        <v>1.8958333333333334E-2</v>
      </c>
    </row>
    <row r="655" spans="1:13" ht="6" customHeight="1" thickBot="1" x14ac:dyDescent="0.45">
      <c r="A655" s="41"/>
      <c r="B655" s="35"/>
      <c r="C655" s="41"/>
      <c r="D655" s="58"/>
      <c r="E655" s="41"/>
      <c r="G655" s="76"/>
      <c r="H655" s="76"/>
      <c r="I655" s="83"/>
      <c r="J655" s="84"/>
      <c r="K655" s="41"/>
      <c r="L655" s="87"/>
      <c r="M655" s="88"/>
    </row>
    <row r="656" spans="1:13" x14ac:dyDescent="0.4">
      <c r="A656" s="406" t="s">
        <v>955</v>
      </c>
      <c r="B656" s="407"/>
      <c r="C656" s="407"/>
      <c r="D656" s="407"/>
      <c r="E656" s="407"/>
      <c r="F656" s="407"/>
      <c r="G656" s="407"/>
      <c r="H656" s="407"/>
      <c r="I656" s="407"/>
      <c r="J656" s="408"/>
      <c r="K656" s="148"/>
      <c r="L656" s="26" t="s">
        <v>70</v>
      </c>
      <c r="M656" s="27" t="s">
        <v>78</v>
      </c>
    </row>
    <row r="657" spans="1:13" x14ac:dyDescent="0.4">
      <c r="A657" s="143">
        <f>G640</f>
        <v>68</v>
      </c>
      <c r="B657" s="392"/>
      <c r="C657" s="393"/>
      <c r="D657" s="393"/>
      <c r="E657" s="393"/>
      <c r="F657" s="393"/>
      <c r="G657" s="393"/>
      <c r="H657" s="393"/>
      <c r="I657" s="393"/>
      <c r="J657" s="394"/>
      <c r="K657" s="41"/>
      <c r="L657" s="29"/>
      <c r="M657" s="30"/>
    </row>
    <row r="658" spans="1:13" x14ac:dyDescent="0.4">
      <c r="A658" s="143">
        <f t="shared" ref="A658:A670" si="43">G641</f>
        <v>69</v>
      </c>
      <c r="B658" s="392"/>
      <c r="C658" s="393"/>
      <c r="D658" s="393"/>
      <c r="E658" s="393"/>
      <c r="F658" s="393"/>
      <c r="G658" s="393"/>
      <c r="H658" s="393"/>
      <c r="I658" s="393"/>
      <c r="J658" s="394"/>
      <c r="K658" s="41"/>
      <c r="L658" s="29"/>
      <c r="M658" s="30"/>
    </row>
    <row r="659" spans="1:13" x14ac:dyDescent="0.4">
      <c r="A659" s="143">
        <f t="shared" si="43"/>
        <v>70</v>
      </c>
      <c r="B659" s="392"/>
      <c r="C659" s="393"/>
      <c r="D659" s="393"/>
      <c r="E659" s="393"/>
      <c r="F659" s="393"/>
      <c r="G659" s="393"/>
      <c r="H659" s="393"/>
      <c r="I659" s="393"/>
      <c r="J659" s="394"/>
      <c r="K659" s="41"/>
      <c r="L659" s="29"/>
      <c r="M659" s="30"/>
    </row>
    <row r="660" spans="1:13" x14ac:dyDescent="0.4">
      <c r="A660" s="143">
        <f t="shared" si="43"/>
        <v>71</v>
      </c>
      <c r="B660" s="392"/>
      <c r="C660" s="393"/>
      <c r="D660" s="393"/>
      <c r="E660" s="393"/>
      <c r="F660" s="393"/>
      <c r="G660" s="393"/>
      <c r="H660" s="393"/>
      <c r="I660" s="393"/>
      <c r="J660" s="394"/>
      <c r="K660" s="41"/>
      <c r="L660" s="29"/>
      <c r="M660" s="30"/>
    </row>
    <row r="661" spans="1:13" x14ac:dyDescent="0.4">
      <c r="A661" s="143">
        <f t="shared" si="43"/>
        <v>72</v>
      </c>
      <c r="B661" s="392"/>
      <c r="C661" s="393"/>
      <c r="D661" s="393"/>
      <c r="E661" s="393"/>
      <c r="F661" s="393"/>
      <c r="G661" s="393"/>
      <c r="H661" s="393"/>
      <c r="I661" s="393"/>
      <c r="J661" s="394"/>
      <c r="K661" s="41"/>
      <c r="L661" s="29"/>
      <c r="M661" s="30"/>
    </row>
    <row r="662" spans="1:13" x14ac:dyDescent="0.4">
      <c r="A662" s="143">
        <f t="shared" si="43"/>
        <v>73</v>
      </c>
      <c r="B662" s="392"/>
      <c r="C662" s="393"/>
      <c r="D662" s="393"/>
      <c r="E662" s="393"/>
      <c r="F662" s="393"/>
      <c r="G662" s="393"/>
      <c r="H662" s="393"/>
      <c r="I662" s="393"/>
      <c r="J662" s="394"/>
      <c r="K662" s="41"/>
      <c r="L662" s="29"/>
      <c r="M662" s="30"/>
    </row>
    <row r="663" spans="1:13" x14ac:dyDescent="0.4">
      <c r="A663" s="143">
        <f t="shared" si="43"/>
        <v>74</v>
      </c>
      <c r="B663" s="392"/>
      <c r="C663" s="393"/>
      <c r="D663" s="393"/>
      <c r="E663" s="393"/>
      <c r="F663" s="393"/>
      <c r="G663" s="393"/>
      <c r="H663" s="393"/>
      <c r="I663" s="393"/>
      <c r="J663" s="394"/>
      <c r="K663" s="41"/>
      <c r="L663" s="29"/>
      <c r="M663" s="30"/>
    </row>
    <row r="664" spans="1:13" x14ac:dyDescent="0.4">
      <c r="A664" s="143">
        <f t="shared" si="43"/>
        <v>75</v>
      </c>
      <c r="B664" s="392"/>
      <c r="C664" s="393"/>
      <c r="D664" s="393"/>
      <c r="E664" s="393"/>
      <c r="F664" s="393"/>
      <c r="G664" s="393"/>
      <c r="H664" s="393"/>
      <c r="I664" s="393"/>
      <c r="J664" s="394"/>
      <c r="K664" s="41"/>
      <c r="L664" s="29"/>
      <c r="M664" s="30"/>
    </row>
    <row r="665" spans="1:13" x14ac:dyDescent="0.4">
      <c r="A665" s="143">
        <f t="shared" si="43"/>
        <v>76</v>
      </c>
      <c r="B665" s="392"/>
      <c r="C665" s="393"/>
      <c r="D665" s="393"/>
      <c r="E665" s="393"/>
      <c r="F665" s="393"/>
      <c r="G665" s="393"/>
      <c r="H665" s="393"/>
      <c r="I665" s="393"/>
      <c r="J665" s="394"/>
      <c r="K665" s="41"/>
      <c r="L665" s="29"/>
      <c r="M665" s="30"/>
    </row>
    <row r="666" spans="1:13" x14ac:dyDescent="0.4">
      <c r="A666" s="143">
        <f t="shared" si="43"/>
        <v>77</v>
      </c>
      <c r="B666" s="392"/>
      <c r="C666" s="393"/>
      <c r="D666" s="393"/>
      <c r="E666" s="393"/>
      <c r="F666" s="393"/>
      <c r="G666" s="393"/>
      <c r="H666" s="393"/>
      <c r="I666" s="393"/>
      <c r="J666" s="394"/>
      <c r="K666" s="41"/>
      <c r="L666" s="29"/>
      <c r="M666" s="30"/>
    </row>
    <row r="667" spans="1:13" x14ac:dyDescent="0.4">
      <c r="A667" s="143">
        <f t="shared" si="43"/>
        <v>78</v>
      </c>
      <c r="B667" s="392"/>
      <c r="C667" s="393"/>
      <c r="D667" s="393"/>
      <c r="E667" s="393"/>
      <c r="F667" s="393"/>
      <c r="G667" s="393"/>
      <c r="H667" s="393"/>
      <c r="I667" s="393"/>
      <c r="J667" s="394"/>
      <c r="K667" s="41"/>
      <c r="L667" s="29"/>
      <c r="M667" s="30"/>
    </row>
    <row r="668" spans="1:13" x14ac:dyDescent="0.4">
      <c r="A668" s="143">
        <f t="shared" si="43"/>
        <v>79</v>
      </c>
      <c r="B668" s="392"/>
      <c r="C668" s="393"/>
      <c r="D668" s="393"/>
      <c r="E668" s="393"/>
      <c r="F668" s="393"/>
      <c r="G668" s="393"/>
      <c r="H668" s="393"/>
      <c r="I668" s="393"/>
      <c r="J668" s="394"/>
      <c r="K668" s="41"/>
      <c r="L668" s="29"/>
      <c r="M668" s="30"/>
    </row>
    <row r="669" spans="1:13" x14ac:dyDescent="0.4">
      <c r="A669" s="143">
        <f t="shared" si="43"/>
        <v>80</v>
      </c>
      <c r="B669" s="392"/>
      <c r="C669" s="393"/>
      <c r="D669" s="393"/>
      <c r="E669" s="393"/>
      <c r="F669" s="393"/>
      <c r="G669" s="393"/>
      <c r="H669" s="393"/>
      <c r="I669" s="393"/>
      <c r="J669" s="394"/>
      <c r="K669" s="41"/>
      <c r="L669" s="29"/>
      <c r="M669" s="30"/>
    </row>
    <row r="670" spans="1:13" ht="13.2" thickBot="1" x14ac:dyDescent="0.45">
      <c r="A670" s="144">
        <f t="shared" si="43"/>
        <v>81</v>
      </c>
      <c r="B670" s="395"/>
      <c r="C670" s="396"/>
      <c r="D670" s="396"/>
      <c r="E670" s="396"/>
      <c r="F670" s="396"/>
      <c r="G670" s="396"/>
      <c r="H670" s="396"/>
      <c r="I670" s="396"/>
      <c r="J670" s="397"/>
      <c r="K670" s="41"/>
      <c r="L670" s="31"/>
      <c r="M670" s="32"/>
    </row>
    <row r="671" spans="1:13" ht="6" customHeight="1" thickBot="1" x14ac:dyDescent="0.45">
      <c r="A671" s="41"/>
      <c r="B671" s="35"/>
      <c r="C671" s="41"/>
      <c r="D671" s="58"/>
      <c r="E671" s="41"/>
      <c r="G671" s="76"/>
      <c r="H671" s="76"/>
      <c r="I671" s="83"/>
      <c r="J671" s="84"/>
      <c r="K671" s="41"/>
      <c r="L671" s="87"/>
      <c r="M671" s="88"/>
    </row>
    <row r="672" spans="1:13" ht="37.950000000000003" customHeight="1" x14ac:dyDescent="0.4">
      <c r="A672" s="363">
        <v>3.2</v>
      </c>
      <c r="B672" s="366" t="s">
        <v>544</v>
      </c>
      <c r="C672" s="150" t="s">
        <v>13</v>
      </c>
      <c r="D672" s="152" t="s">
        <v>105</v>
      </c>
      <c r="E672" s="370">
        <f>I677</f>
        <v>10</v>
      </c>
      <c r="F672" s="6"/>
      <c r="G672" s="145">
        <v>82</v>
      </c>
      <c r="H672" s="4" t="s">
        <v>543</v>
      </c>
      <c r="I672" s="66">
        <v>1</v>
      </c>
      <c r="J672" s="67">
        <f>I672*7%/48</f>
        <v>1.4583333333333334E-3</v>
      </c>
      <c r="K672" s="148" t="str">
        <f t="shared" si="37"/>
        <v/>
      </c>
      <c r="L672" s="86">
        <v>1</v>
      </c>
      <c r="M672" s="67">
        <f>L672*7%/48</f>
        <v>1.4583333333333334E-3</v>
      </c>
    </row>
    <row r="673" spans="1:13" ht="25.2" customHeight="1" x14ac:dyDescent="0.4">
      <c r="A673" s="364"/>
      <c r="B673" s="367"/>
      <c r="C673" s="390" t="s">
        <v>14</v>
      </c>
      <c r="D673" s="353" t="s">
        <v>106</v>
      </c>
      <c r="E673" s="371"/>
      <c r="F673" s="402"/>
      <c r="G673" s="146">
        <v>83</v>
      </c>
      <c r="H673" s="61" t="s">
        <v>498</v>
      </c>
      <c r="I673" s="62">
        <v>2</v>
      </c>
      <c r="J673" s="1">
        <f>I673*7%/48</f>
        <v>2.9166666666666668E-3</v>
      </c>
      <c r="K673" s="148" t="str">
        <f t="shared" si="37"/>
        <v/>
      </c>
      <c r="L673" s="33">
        <v>2</v>
      </c>
      <c r="M673" s="1">
        <f>L673*7%/48</f>
        <v>2.9166666666666668E-3</v>
      </c>
    </row>
    <row r="674" spans="1:13" ht="15.6" customHeight="1" x14ac:dyDescent="0.4">
      <c r="A674" s="364"/>
      <c r="B674" s="367"/>
      <c r="C674" s="390"/>
      <c r="D674" s="353"/>
      <c r="E674" s="371"/>
      <c r="F674" s="402"/>
      <c r="G674" s="146">
        <v>84</v>
      </c>
      <c r="H674" s="61" t="s">
        <v>499</v>
      </c>
      <c r="I674" s="62">
        <v>4</v>
      </c>
      <c r="J674" s="1">
        <f t="shared" ref="J674:J676" si="44">I674*7%/48</f>
        <v>5.8333333333333336E-3</v>
      </c>
      <c r="K674" s="148" t="str">
        <f t="shared" si="37"/>
        <v/>
      </c>
      <c r="L674" s="33">
        <v>4</v>
      </c>
      <c r="M674" s="1">
        <f t="shared" ref="M674:M676" si="45">L674*7%/48</f>
        <v>5.8333333333333336E-3</v>
      </c>
    </row>
    <row r="675" spans="1:13" ht="15.6" customHeight="1" x14ac:dyDescent="0.4">
      <c r="A675" s="364"/>
      <c r="B675" s="367"/>
      <c r="C675" s="390"/>
      <c r="D675" s="353"/>
      <c r="E675" s="371"/>
      <c r="F675" s="402"/>
      <c r="G675" s="146">
        <v>85</v>
      </c>
      <c r="H675" s="61" t="s">
        <v>440</v>
      </c>
      <c r="I675" s="62">
        <v>1</v>
      </c>
      <c r="J675" s="1">
        <f t="shared" si="44"/>
        <v>1.4583333333333334E-3</v>
      </c>
      <c r="K675" s="148" t="str">
        <f t="shared" si="37"/>
        <v/>
      </c>
      <c r="L675" s="33">
        <v>1</v>
      </c>
      <c r="M675" s="1">
        <f t="shared" si="45"/>
        <v>1.4583333333333334E-3</v>
      </c>
    </row>
    <row r="676" spans="1:13" ht="37.200000000000003" customHeight="1" x14ac:dyDescent="0.4">
      <c r="A676" s="364"/>
      <c r="B676" s="367"/>
      <c r="C676" s="390"/>
      <c r="D676" s="353"/>
      <c r="E676" s="371"/>
      <c r="F676" s="402"/>
      <c r="G676" s="146">
        <v>86</v>
      </c>
      <c r="H676" s="61" t="s">
        <v>441</v>
      </c>
      <c r="I676" s="62">
        <v>2</v>
      </c>
      <c r="J676" s="1">
        <f t="shared" si="44"/>
        <v>2.9166666666666668E-3</v>
      </c>
      <c r="K676" s="148" t="str">
        <f t="shared" si="37"/>
        <v/>
      </c>
      <c r="L676" s="33">
        <v>2</v>
      </c>
      <c r="M676" s="1">
        <f t="shared" si="45"/>
        <v>2.9166666666666668E-3</v>
      </c>
    </row>
    <row r="677" spans="1:13" ht="16.2" customHeight="1" thickBot="1" x14ac:dyDescent="0.45">
      <c r="A677" s="365"/>
      <c r="B677" s="368"/>
      <c r="C677" s="391"/>
      <c r="D677" s="354"/>
      <c r="E677" s="372"/>
      <c r="F677" s="6"/>
      <c r="G677" s="355" t="s">
        <v>4</v>
      </c>
      <c r="H677" s="356"/>
      <c r="I677" s="63">
        <f>SUM(I672:I676)</f>
        <v>10</v>
      </c>
      <c r="J677" s="2">
        <f>SUM(J672:J676)</f>
        <v>1.4583333333333334E-2</v>
      </c>
      <c r="K677" s="148" t="str">
        <f t="shared" si="37"/>
        <v/>
      </c>
      <c r="L677" s="3">
        <f>SUM(L672:L676)</f>
        <v>10</v>
      </c>
      <c r="M677" s="2">
        <f>SUM(M672:M676)</f>
        <v>1.4583333333333334E-2</v>
      </c>
    </row>
    <row r="678" spans="1:13" ht="6" customHeight="1" thickBot="1" x14ac:dyDescent="0.45">
      <c r="A678" s="41"/>
      <c r="B678" s="35"/>
      <c r="C678" s="41"/>
      <c r="D678" s="58"/>
      <c r="E678" s="41"/>
      <c r="G678" s="76"/>
      <c r="H678" s="76"/>
      <c r="I678" s="83"/>
      <c r="J678" s="90"/>
      <c r="K678" s="41"/>
      <c r="L678" s="83"/>
      <c r="M678" s="91"/>
    </row>
    <row r="679" spans="1:13" x14ac:dyDescent="0.4">
      <c r="A679" s="406" t="s">
        <v>955</v>
      </c>
      <c r="B679" s="407"/>
      <c r="C679" s="407"/>
      <c r="D679" s="407"/>
      <c r="E679" s="407"/>
      <c r="F679" s="407"/>
      <c r="G679" s="407"/>
      <c r="H679" s="407"/>
      <c r="I679" s="407"/>
      <c r="J679" s="408"/>
      <c r="K679" s="148"/>
      <c r="L679" s="26" t="s">
        <v>70</v>
      </c>
      <c r="M679" s="27" t="s">
        <v>78</v>
      </c>
    </row>
    <row r="680" spans="1:13" x14ac:dyDescent="0.4">
      <c r="A680" s="143">
        <f>G672</f>
        <v>82</v>
      </c>
      <c r="B680" s="392"/>
      <c r="C680" s="393"/>
      <c r="D680" s="393"/>
      <c r="E680" s="393"/>
      <c r="F680" s="393"/>
      <c r="G680" s="393"/>
      <c r="H680" s="393"/>
      <c r="I680" s="393"/>
      <c r="J680" s="394"/>
      <c r="K680" s="41"/>
      <c r="L680" s="29"/>
      <c r="M680" s="30"/>
    </row>
    <row r="681" spans="1:13" x14ac:dyDescent="0.4">
      <c r="A681" s="143">
        <f t="shared" ref="A681:A684" si="46">G673</f>
        <v>83</v>
      </c>
      <c r="B681" s="392"/>
      <c r="C681" s="393"/>
      <c r="D681" s="393"/>
      <c r="E681" s="393"/>
      <c r="F681" s="393"/>
      <c r="G681" s="393"/>
      <c r="H681" s="393"/>
      <c r="I681" s="393"/>
      <c r="J681" s="394"/>
      <c r="K681" s="41"/>
      <c r="L681" s="29"/>
      <c r="M681" s="30"/>
    </row>
    <row r="682" spans="1:13" x14ac:dyDescent="0.4">
      <c r="A682" s="143">
        <f t="shared" si="46"/>
        <v>84</v>
      </c>
      <c r="B682" s="392"/>
      <c r="C682" s="393"/>
      <c r="D682" s="393"/>
      <c r="E682" s="393"/>
      <c r="F682" s="393"/>
      <c r="G682" s="393"/>
      <c r="H682" s="393"/>
      <c r="I682" s="393"/>
      <c r="J682" s="394"/>
      <c r="K682" s="41"/>
      <c r="L682" s="29"/>
      <c r="M682" s="30"/>
    </row>
    <row r="683" spans="1:13" x14ac:dyDescent="0.4">
      <c r="A683" s="143">
        <f t="shared" si="46"/>
        <v>85</v>
      </c>
      <c r="B683" s="392"/>
      <c r="C683" s="393"/>
      <c r="D683" s="393"/>
      <c r="E683" s="393"/>
      <c r="F683" s="393"/>
      <c r="G683" s="393"/>
      <c r="H683" s="393"/>
      <c r="I683" s="393"/>
      <c r="J683" s="394"/>
      <c r="K683" s="41"/>
      <c r="L683" s="29"/>
      <c r="M683" s="30"/>
    </row>
    <row r="684" spans="1:13" ht="13.2" thickBot="1" x14ac:dyDescent="0.45">
      <c r="A684" s="144">
        <f t="shared" si="46"/>
        <v>86</v>
      </c>
      <c r="B684" s="395"/>
      <c r="C684" s="396"/>
      <c r="D684" s="396"/>
      <c r="E684" s="396"/>
      <c r="F684" s="396"/>
      <c r="G684" s="396"/>
      <c r="H684" s="396"/>
      <c r="I684" s="396"/>
      <c r="J684" s="397"/>
      <c r="K684" s="41"/>
      <c r="L684" s="31"/>
      <c r="M684" s="32"/>
    </row>
    <row r="685" spans="1:13" ht="4.95" customHeight="1" thickBot="1" x14ac:dyDescent="0.45">
      <c r="A685" s="23"/>
      <c r="B685" s="58"/>
      <c r="C685" s="58"/>
      <c r="D685" s="58"/>
      <c r="E685" s="58"/>
      <c r="F685" s="58"/>
      <c r="G685" s="58"/>
      <c r="H685" s="58"/>
      <c r="I685" s="58"/>
      <c r="J685" s="58"/>
      <c r="K685" s="41"/>
      <c r="L685" s="23"/>
      <c r="M685" s="23"/>
    </row>
    <row r="686" spans="1:13" ht="25.2" customHeight="1" x14ac:dyDescent="0.4">
      <c r="A686" s="363">
        <v>3.3</v>
      </c>
      <c r="B686" s="366" t="s">
        <v>973</v>
      </c>
      <c r="C686" s="389" t="s">
        <v>15</v>
      </c>
      <c r="D686" s="369" t="s">
        <v>529</v>
      </c>
      <c r="E686" s="370">
        <f>I694</f>
        <v>16</v>
      </c>
      <c r="F686" s="416"/>
      <c r="G686" s="145">
        <v>87</v>
      </c>
      <c r="H686" s="4" t="s">
        <v>479</v>
      </c>
      <c r="I686" s="66">
        <v>2</v>
      </c>
      <c r="J686" s="67">
        <f>I686*7%/48</f>
        <v>2.9166666666666668E-3</v>
      </c>
      <c r="K686" s="148" t="str">
        <f t="shared" si="37"/>
        <v/>
      </c>
      <c r="L686" s="86">
        <v>2</v>
      </c>
      <c r="M686" s="67">
        <f>L686*7%/48</f>
        <v>2.9166666666666668E-3</v>
      </c>
    </row>
    <row r="687" spans="1:13" ht="37.799999999999997" x14ac:dyDescent="0.4">
      <c r="A687" s="364"/>
      <c r="B687" s="367"/>
      <c r="C687" s="390"/>
      <c r="D687" s="353"/>
      <c r="E687" s="371"/>
      <c r="F687" s="416"/>
      <c r="G687" s="146">
        <v>88</v>
      </c>
      <c r="H687" s="61" t="s">
        <v>343</v>
      </c>
      <c r="I687" s="62">
        <v>2</v>
      </c>
      <c r="J687" s="1">
        <f>I687*7%/48</f>
        <v>2.9166666666666668E-3</v>
      </c>
      <c r="K687" s="148" t="str">
        <f t="shared" si="37"/>
        <v/>
      </c>
      <c r="L687" s="33">
        <v>2</v>
      </c>
      <c r="M687" s="1">
        <f>L687*7%/48</f>
        <v>2.9166666666666668E-3</v>
      </c>
    </row>
    <row r="688" spans="1:13" ht="15.6" customHeight="1" x14ac:dyDescent="0.4">
      <c r="A688" s="364"/>
      <c r="B688" s="367"/>
      <c r="C688" s="390"/>
      <c r="D688" s="353"/>
      <c r="E688" s="371"/>
      <c r="F688" s="416"/>
      <c r="G688" s="146">
        <v>89</v>
      </c>
      <c r="H688" s="61" t="s">
        <v>215</v>
      </c>
      <c r="I688" s="62">
        <v>3</v>
      </c>
      <c r="J688" s="1">
        <f t="shared" ref="J688:J693" si="47">I688*7%/48</f>
        <v>4.3750000000000004E-3</v>
      </c>
      <c r="K688" s="148" t="str">
        <f t="shared" si="37"/>
        <v/>
      </c>
      <c r="L688" s="33">
        <v>3</v>
      </c>
      <c r="M688" s="1">
        <f t="shared" ref="M688:M692" si="48">L688*7%/48</f>
        <v>4.3750000000000004E-3</v>
      </c>
    </row>
    <row r="689" spans="1:13" ht="25.2" x14ac:dyDescent="0.4">
      <c r="A689" s="364"/>
      <c r="B689" s="367"/>
      <c r="C689" s="390"/>
      <c r="D689" s="353"/>
      <c r="E689" s="371"/>
      <c r="F689" s="416"/>
      <c r="G689" s="146">
        <v>90</v>
      </c>
      <c r="H689" s="61" t="s">
        <v>730</v>
      </c>
      <c r="I689" s="62">
        <v>2</v>
      </c>
      <c r="J689" s="1">
        <f t="shared" si="47"/>
        <v>2.9166666666666668E-3</v>
      </c>
      <c r="K689" s="148" t="str">
        <f t="shared" ref="K689:K752" si="49">IF(AND(L689&gt;=0,L689&lt;=I689),"",IF(AND(L689&gt;I689),"*"))</f>
        <v/>
      </c>
      <c r="L689" s="33">
        <v>2</v>
      </c>
      <c r="M689" s="1">
        <f t="shared" si="48"/>
        <v>2.9166666666666668E-3</v>
      </c>
    </row>
    <row r="690" spans="1:13" ht="25.2" x14ac:dyDescent="0.4">
      <c r="A690" s="364"/>
      <c r="B690" s="367"/>
      <c r="C690" s="390"/>
      <c r="D690" s="353"/>
      <c r="E690" s="371"/>
      <c r="F690" s="416"/>
      <c r="G690" s="146">
        <v>91</v>
      </c>
      <c r="H690" s="61" t="s">
        <v>615</v>
      </c>
      <c r="I690" s="62">
        <v>1</v>
      </c>
      <c r="J690" s="1">
        <f t="shared" si="47"/>
        <v>1.4583333333333334E-3</v>
      </c>
      <c r="K690" s="148" t="str">
        <f t="shared" si="49"/>
        <v/>
      </c>
      <c r="L690" s="33">
        <v>1</v>
      </c>
      <c r="M690" s="1">
        <f t="shared" si="48"/>
        <v>1.4583333333333334E-3</v>
      </c>
    </row>
    <row r="691" spans="1:13" ht="39.6" customHeight="1" x14ac:dyDescent="0.4">
      <c r="A691" s="364"/>
      <c r="B691" s="367"/>
      <c r="C691" s="390" t="s">
        <v>16</v>
      </c>
      <c r="D691" s="353" t="s">
        <v>545</v>
      </c>
      <c r="E691" s="371"/>
      <c r="F691" s="402"/>
      <c r="G691" s="146">
        <v>92</v>
      </c>
      <c r="H691" s="61" t="s">
        <v>480</v>
      </c>
      <c r="I691" s="62">
        <v>1</v>
      </c>
      <c r="J691" s="1">
        <f t="shared" si="47"/>
        <v>1.4583333333333334E-3</v>
      </c>
      <c r="K691" s="148" t="str">
        <f t="shared" si="49"/>
        <v/>
      </c>
      <c r="L691" s="33">
        <v>1</v>
      </c>
      <c r="M691" s="1">
        <f t="shared" si="48"/>
        <v>1.4583333333333334E-3</v>
      </c>
    </row>
    <row r="692" spans="1:13" ht="39.6" customHeight="1" x14ac:dyDescent="0.4">
      <c r="A692" s="364"/>
      <c r="B692" s="367"/>
      <c r="C692" s="390"/>
      <c r="D692" s="353"/>
      <c r="E692" s="371"/>
      <c r="F692" s="402"/>
      <c r="G692" s="146">
        <v>93</v>
      </c>
      <c r="H692" s="61" t="s">
        <v>500</v>
      </c>
      <c r="I692" s="62">
        <v>2</v>
      </c>
      <c r="J692" s="1">
        <f t="shared" si="47"/>
        <v>2.9166666666666668E-3</v>
      </c>
      <c r="K692" s="148" t="str">
        <f t="shared" si="49"/>
        <v/>
      </c>
      <c r="L692" s="33">
        <v>2</v>
      </c>
      <c r="M692" s="1">
        <f t="shared" si="48"/>
        <v>2.9166666666666668E-3</v>
      </c>
    </row>
    <row r="693" spans="1:13" ht="79.2" customHeight="1" x14ac:dyDescent="0.4">
      <c r="A693" s="364"/>
      <c r="B693" s="367"/>
      <c r="C693" s="390" t="s">
        <v>74</v>
      </c>
      <c r="D693" s="353" t="s">
        <v>613</v>
      </c>
      <c r="E693" s="371"/>
      <c r="F693" s="402"/>
      <c r="G693" s="146">
        <v>94</v>
      </c>
      <c r="H693" s="61" t="s">
        <v>981</v>
      </c>
      <c r="I693" s="62">
        <v>3</v>
      </c>
      <c r="J693" s="1">
        <f t="shared" si="47"/>
        <v>4.3750000000000004E-3</v>
      </c>
      <c r="K693" s="148" t="str">
        <f t="shared" si="49"/>
        <v/>
      </c>
      <c r="L693" s="33">
        <v>3</v>
      </c>
      <c r="M693" s="1">
        <f>L693*7%/48</f>
        <v>4.3750000000000004E-3</v>
      </c>
    </row>
    <row r="694" spans="1:13" ht="13.2" thickBot="1" x14ac:dyDescent="0.45">
      <c r="A694" s="365"/>
      <c r="B694" s="368"/>
      <c r="C694" s="391"/>
      <c r="D694" s="354"/>
      <c r="E694" s="372"/>
      <c r="F694" s="11"/>
      <c r="G694" s="355" t="s">
        <v>4</v>
      </c>
      <c r="H694" s="356"/>
      <c r="I694" s="68">
        <f>SUM(I686:I693)</f>
        <v>16</v>
      </c>
      <c r="J694" s="13">
        <f>SUM(J686:J693)</f>
        <v>2.3333333333333334E-2</v>
      </c>
      <c r="K694" s="148" t="str">
        <f t="shared" si="49"/>
        <v/>
      </c>
      <c r="L694" s="14">
        <f>SUM(L686:L693)</f>
        <v>16</v>
      </c>
      <c r="M694" s="13">
        <f>SUM(M686:M693)</f>
        <v>2.3333333333333334E-2</v>
      </c>
    </row>
    <row r="695" spans="1:13" ht="6" customHeight="1" thickBot="1" x14ac:dyDescent="0.45">
      <c r="A695" s="41"/>
      <c r="B695" s="58"/>
      <c r="C695" s="58"/>
      <c r="D695" s="58"/>
      <c r="E695" s="58"/>
      <c r="F695" s="58"/>
      <c r="G695" s="58"/>
      <c r="H695" s="58"/>
      <c r="I695" s="51"/>
      <c r="J695" s="58"/>
      <c r="K695" s="41"/>
      <c r="L695" s="23"/>
      <c r="M695" s="23"/>
    </row>
    <row r="696" spans="1:13" x14ac:dyDescent="0.4">
      <c r="A696" s="357" t="s">
        <v>955</v>
      </c>
      <c r="B696" s="358"/>
      <c r="C696" s="358"/>
      <c r="D696" s="358"/>
      <c r="E696" s="358"/>
      <c r="F696" s="358"/>
      <c r="G696" s="358"/>
      <c r="H696" s="358"/>
      <c r="I696" s="358"/>
      <c r="J696" s="359"/>
      <c r="K696" s="148"/>
      <c r="L696" s="26" t="s">
        <v>70</v>
      </c>
      <c r="M696" s="27" t="s">
        <v>78</v>
      </c>
    </row>
    <row r="697" spans="1:13" x14ac:dyDescent="0.4">
      <c r="A697" s="146">
        <f t="shared" ref="A697:A702" si="50">G686</f>
        <v>87</v>
      </c>
      <c r="B697" s="351"/>
      <c r="C697" s="351"/>
      <c r="D697" s="351"/>
      <c r="E697" s="351"/>
      <c r="F697" s="351"/>
      <c r="G697" s="351"/>
      <c r="H697" s="351"/>
      <c r="I697" s="351"/>
      <c r="J697" s="352"/>
      <c r="K697" s="41"/>
      <c r="L697" s="29"/>
      <c r="M697" s="30"/>
    </row>
    <row r="698" spans="1:13" x14ac:dyDescent="0.4">
      <c r="A698" s="146">
        <f t="shared" si="50"/>
        <v>88</v>
      </c>
      <c r="B698" s="351"/>
      <c r="C698" s="351"/>
      <c r="D698" s="351"/>
      <c r="E698" s="351"/>
      <c r="F698" s="351"/>
      <c r="G698" s="351"/>
      <c r="H698" s="351"/>
      <c r="I698" s="351"/>
      <c r="J698" s="352"/>
      <c r="K698" s="41"/>
      <c r="L698" s="29"/>
      <c r="M698" s="30"/>
    </row>
    <row r="699" spans="1:13" x14ac:dyDescent="0.4">
      <c r="A699" s="146">
        <f t="shared" si="50"/>
        <v>89</v>
      </c>
      <c r="B699" s="351"/>
      <c r="C699" s="351"/>
      <c r="D699" s="351"/>
      <c r="E699" s="351"/>
      <c r="F699" s="351"/>
      <c r="G699" s="351"/>
      <c r="H699" s="351"/>
      <c r="I699" s="351"/>
      <c r="J699" s="352"/>
      <c r="K699" s="41"/>
      <c r="L699" s="29"/>
      <c r="M699" s="30"/>
    </row>
    <row r="700" spans="1:13" x14ac:dyDescent="0.4">
      <c r="A700" s="146">
        <f t="shared" si="50"/>
        <v>90</v>
      </c>
      <c r="B700" s="351"/>
      <c r="C700" s="351"/>
      <c r="D700" s="351"/>
      <c r="E700" s="351"/>
      <c r="F700" s="351"/>
      <c r="G700" s="351"/>
      <c r="H700" s="351"/>
      <c r="I700" s="351"/>
      <c r="J700" s="352"/>
      <c r="K700" s="41"/>
      <c r="L700" s="29"/>
      <c r="M700" s="30"/>
    </row>
    <row r="701" spans="1:13" x14ac:dyDescent="0.4">
      <c r="A701" s="146">
        <f t="shared" si="50"/>
        <v>91</v>
      </c>
      <c r="B701" s="351"/>
      <c r="C701" s="351"/>
      <c r="D701" s="351"/>
      <c r="E701" s="351"/>
      <c r="F701" s="351"/>
      <c r="G701" s="351"/>
      <c r="H701" s="351"/>
      <c r="I701" s="351"/>
      <c r="J701" s="352"/>
      <c r="K701" s="41"/>
      <c r="L701" s="29"/>
      <c r="M701" s="30"/>
    </row>
    <row r="702" spans="1:13" x14ac:dyDescent="0.4">
      <c r="A702" s="146">
        <f t="shared" si="50"/>
        <v>92</v>
      </c>
      <c r="B702" s="351"/>
      <c r="C702" s="351"/>
      <c r="D702" s="351"/>
      <c r="E702" s="351"/>
      <c r="F702" s="351"/>
      <c r="G702" s="351"/>
      <c r="H702" s="351"/>
      <c r="I702" s="351"/>
      <c r="J702" s="352"/>
      <c r="K702" s="41"/>
      <c r="L702" s="29"/>
      <c r="M702" s="30"/>
    </row>
    <row r="703" spans="1:13" ht="13.2" thickBot="1" x14ac:dyDescent="0.45">
      <c r="A703" s="147">
        <f>G693</f>
        <v>94</v>
      </c>
      <c r="B703" s="360"/>
      <c r="C703" s="360"/>
      <c r="D703" s="360"/>
      <c r="E703" s="360"/>
      <c r="F703" s="360"/>
      <c r="G703" s="360"/>
      <c r="H703" s="360"/>
      <c r="I703" s="360"/>
      <c r="J703" s="361"/>
      <c r="K703" s="41"/>
      <c r="L703" s="31"/>
      <c r="M703" s="32"/>
    </row>
    <row r="704" spans="1:13" ht="6" customHeight="1" thickBot="1" x14ac:dyDescent="0.45">
      <c r="K704" s="41"/>
    </row>
    <row r="705" spans="1:13" ht="23.4" customHeight="1" x14ac:dyDescent="0.4">
      <c r="A705" s="357" t="s">
        <v>549</v>
      </c>
      <c r="B705" s="358"/>
      <c r="C705" s="358"/>
      <c r="D705" s="358"/>
      <c r="E705" s="359"/>
      <c r="F705" s="409"/>
      <c r="G705" s="427" t="s">
        <v>48</v>
      </c>
      <c r="H705" s="428"/>
      <c r="I705" s="381">
        <f>I713+I729+I743+I753</f>
        <v>47</v>
      </c>
      <c r="J705" s="382"/>
      <c r="K705" s="148"/>
      <c r="L705" s="178" t="s">
        <v>507</v>
      </c>
      <c r="M705" s="176">
        <f>L713+L729+L743+L753</f>
        <v>40.89</v>
      </c>
    </row>
    <row r="706" spans="1:13" ht="24" customHeight="1" x14ac:dyDescent="0.4">
      <c r="A706" s="377" t="s">
        <v>362</v>
      </c>
      <c r="B706" s="383" t="s">
        <v>87</v>
      </c>
      <c r="C706" s="384" t="s">
        <v>179</v>
      </c>
      <c r="D706" s="383" t="s">
        <v>88</v>
      </c>
      <c r="E706" s="378" t="s">
        <v>2</v>
      </c>
      <c r="F706" s="409"/>
      <c r="G706" s="385" t="s">
        <v>84</v>
      </c>
      <c r="H706" s="387" t="s">
        <v>85</v>
      </c>
      <c r="I706" s="373" t="s">
        <v>89</v>
      </c>
      <c r="J706" s="375" t="s">
        <v>3</v>
      </c>
      <c r="K706" s="148"/>
      <c r="L706" s="412" t="s">
        <v>954</v>
      </c>
      <c r="M706" s="413"/>
    </row>
    <row r="707" spans="1:13" x14ac:dyDescent="0.4">
      <c r="A707" s="377"/>
      <c r="B707" s="383"/>
      <c r="C707" s="384"/>
      <c r="D707" s="383"/>
      <c r="E707" s="378"/>
      <c r="F707" s="7"/>
      <c r="G707" s="386"/>
      <c r="H707" s="388"/>
      <c r="I707" s="374"/>
      <c r="J707" s="376"/>
      <c r="K707" s="148"/>
      <c r="L707" s="172" t="s">
        <v>0</v>
      </c>
      <c r="M707" s="173" t="s">
        <v>1</v>
      </c>
    </row>
    <row r="708" spans="1:13" ht="37.799999999999997" x14ac:dyDescent="0.4">
      <c r="A708" s="398">
        <v>4.0999999999999996</v>
      </c>
      <c r="B708" s="424" t="s">
        <v>807</v>
      </c>
      <c r="C708" s="353" t="s">
        <v>49</v>
      </c>
      <c r="D708" s="353" t="s">
        <v>442</v>
      </c>
      <c r="E708" s="400">
        <f>I713</f>
        <v>13</v>
      </c>
      <c r="F708" s="430"/>
      <c r="G708" s="146">
        <v>95</v>
      </c>
      <c r="H708" s="61" t="s">
        <v>616</v>
      </c>
      <c r="I708" s="142">
        <v>2</v>
      </c>
      <c r="J708" s="5">
        <f>I708*8%/47</f>
        <v>3.4042553191489361E-3</v>
      </c>
      <c r="K708" s="148" t="str">
        <f t="shared" si="49"/>
        <v/>
      </c>
      <c r="L708" s="37">
        <v>2</v>
      </c>
      <c r="M708" s="5">
        <f>L708*8%/47</f>
        <v>3.4042553191489361E-3</v>
      </c>
    </row>
    <row r="709" spans="1:13" x14ac:dyDescent="0.4">
      <c r="A709" s="398"/>
      <c r="B709" s="424"/>
      <c r="C709" s="353"/>
      <c r="D709" s="353"/>
      <c r="E709" s="400"/>
      <c r="F709" s="430"/>
      <c r="G709" s="146">
        <v>96</v>
      </c>
      <c r="H709" s="61" t="s">
        <v>550</v>
      </c>
      <c r="I709" s="142">
        <v>4</v>
      </c>
      <c r="J709" s="5">
        <f t="shared" ref="J709:J712" si="51">I709*8%/47</f>
        <v>6.8085106382978723E-3</v>
      </c>
      <c r="K709" s="148" t="str">
        <f t="shared" si="49"/>
        <v/>
      </c>
      <c r="L709" s="37">
        <v>4</v>
      </c>
      <c r="M709" s="5">
        <f t="shared" ref="M709:M712" si="52">L709*8%/47</f>
        <v>6.8085106382978723E-3</v>
      </c>
    </row>
    <row r="710" spans="1:13" ht="25.2" x14ac:dyDescent="0.4">
      <c r="A710" s="398"/>
      <c r="B710" s="424"/>
      <c r="C710" s="353"/>
      <c r="D710" s="353"/>
      <c r="E710" s="400"/>
      <c r="F710" s="430"/>
      <c r="G710" s="146">
        <v>97</v>
      </c>
      <c r="H710" s="61" t="s">
        <v>552</v>
      </c>
      <c r="I710" s="142">
        <v>4</v>
      </c>
      <c r="J710" s="5">
        <f t="shared" si="51"/>
        <v>6.8085106382978723E-3</v>
      </c>
      <c r="K710" s="148" t="str">
        <f t="shared" si="49"/>
        <v/>
      </c>
      <c r="L710" s="37">
        <v>2</v>
      </c>
      <c r="M710" s="5">
        <f t="shared" si="52"/>
        <v>3.4042553191489361E-3</v>
      </c>
    </row>
    <row r="711" spans="1:13" ht="16.95" customHeight="1" x14ac:dyDescent="0.4">
      <c r="A711" s="398"/>
      <c r="B711" s="424"/>
      <c r="C711" s="353" t="s">
        <v>73</v>
      </c>
      <c r="D711" s="353" t="s">
        <v>443</v>
      </c>
      <c r="E711" s="400"/>
      <c r="F711" s="429"/>
      <c r="G711" s="146">
        <v>98</v>
      </c>
      <c r="H711" s="61" t="s">
        <v>553</v>
      </c>
      <c r="I711" s="142">
        <v>2</v>
      </c>
      <c r="J711" s="5">
        <f t="shared" si="51"/>
        <v>3.4042553191489361E-3</v>
      </c>
      <c r="K711" s="148" t="str">
        <f t="shared" si="49"/>
        <v/>
      </c>
      <c r="L711" s="37"/>
      <c r="M711" s="5">
        <f t="shared" si="52"/>
        <v>0</v>
      </c>
    </row>
    <row r="712" spans="1:13" ht="19.95" customHeight="1" x14ac:dyDescent="0.4">
      <c r="A712" s="398"/>
      <c r="B712" s="424"/>
      <c r="C712" s="353"/>
      <c r="D712" s="353"/>
      <c r="E712" s="400"/>
      <c r="F712" s="429"/>
      <c r="G712" s="146">
        <v>99</v>
      </c>
      <c r="H712" s="61" t="s">
        <v>481</v>
      </c>
      <c r="I712" s="142">
        <v>1</v>
      </c>
      <c r="J712" s="5">
        <f t="shared" si="51"/>
        <v>1.7021276595744681E-3</v>
      </c>
      <c r="K712" s="148" t="str">
        <f t="shared" si="49"/>
        <v/>
      </c>
      <c r="L712" s="37"/>
      <c r="M712" s="5">
        <f t="shared" si="52"/>
        <v>0</v>
      </c>
    </row>
    <row r="713" spans="1:13" ht="13.2" thickBot="1" x14ac:dyDescent="0.45">
      <c r="A713" s="399"/>
      <c r="B713" s="425"/>
      <c r="C713" s="354"/>
      <c r="D713" s="354"/>
      <c r="E713" s="401"/>
      <c r="F713" s="11"/>
      <c r="G713" s="355" t="s">
        <v>4</v>
      </c>
      <c r="H713" s="356"/>
      <c r="I713" s="177">
        <f>SUM(I708:I712)</f>
        <v>13</v>
      </c>
      <c r="J713" s="13">
        <f>SUM(J708:J712)</f>
        <v>2.2127659574468085E-2</v>
      </c>
      <c r="K713" s="148" t="str">
        <f t="shared" si="49"/>
        <v/>
      </c>
      <c r="L713" s="14">
        <f>SUM(L708:L712)</f>
        <v>8</v>
      </c>
      <c r="M713" s="13">
        <f>SUM(M708:M712)</f>
        <v>1.3617021276595745E-2</v>
      </c>
    </row>
    <row r="714" spans="1:13" ht="6" customHeight="1" thickBot="1" x14ac:dyDescent="0.45">
      <c r="A714" s="23"/>
      <c r="B714" s="35"/>
      <c r="C714" s="23"/>
      <c r="D714" s="58"/>
      <c r="E714" s="23"/>
      <c r="F714" s="9"/>
      <c r="G714" s="76"/>
      <c r="H714" s="76"/>
      <c r="I714" s="77"/>
      <c r="J714" s="78"/>
      <c r="K714" s="41"/>
      <c r="L714" s="77"/>
      <c r="M714" s="79"/>
    </row>
    <row r="715" spans="1:13" x14ac:dyDescent="0.4">
      <c r="A715" s="406" t="s">
        <v>955</v>
      </c>
      <c r="B715" s="407"/>
      <c r="C715" s="407"/>
      <c r="D715" s="407"/>
      <c r="E715" s="407"/>
      <c r="F715" s="407"/>
      <c r="G715" s="407"/>
      <c r="H715" s="407"/>
      <c r="I715" s="407"/>
      <c r="J715" s="408"/>
      <c r="K715" s="148"/>
      <c r="L715" s="26" t="s">
        <v>70</v>
      </c>
      <c r="M715" s="27" t="s">
        <v>78</v>
      </c>
    </row>
    <row r="716" spans="1:13" x14ac:dyDescent="0.4">
      <c r="A716" s="143">
        <f>G708</f>
        <v>95</v>
      </c>
      <c r="B716" s="392"/>
      <c r="C716" s="393"/>
      <c r="D716" s="393"/>
      <c r="E716" s="393"/>
      <c r="F716" s="393"/>
      <c r="G716" s="393"/>
      <c r="H716" s="393"/>
      <c r="I716" s="393"/>
      <c r="J716" s="394"/>
      <c r="K716" s="41"/>
      <c r="L716" s="29"/>
      <c r="M716" s="30"/>
    </row>
    <row r="717" spans="1:13" x14ac:dyDescent="0.4">
      <c r="A717" s="143">
        <f t="shared" ref="A717:A720" si="53">G709</f>
        <v>96</v>
      </c>
      <c r="B717" s="392"/>
      <c r="C717" s="393"/>
      <c r="D717" s="393"/>
      <c r="E717" s="393"/>
      <c r="F717" s="393"/>
      <c r="G717" s="393"/>
      <c r="H717" s="393"/>
      <c r="I717" s="393"/>
      <c r="J717" s="394"/>
      <c r="K717" s="41"/>
      <c r="L717" s="29"/>
      <c r="M717" s="30"/>
    </row>
    <row r="718" spans="1:13" x14ac:dyDescent="0.4">
      <c r="A718" s="143">
        <f t="shared" si="53"/>
        <v>97</v>
      </c>
      <c r="B718" s="392"/>
      <c r="C718" s="393"/>
      <c r="D718" s="393"/>
      <c r="E718" s="393"/>
      <c r="F718" s="393"/>
      <c r="G718" s="393"/>
      <c r="H718" s="393"/>
      <c r="I718" s="393"/>
      <c r="J718" s="394"/>
      <c r="K718" s="41"/>
      <c r="L718" s="29"/>
      <c r="M718" s="30"/>
    </row>
    <row r="719" spans="1:13" x14ac:dyDescent="0.4">
      <c r="A719" s="143">
        <f t="shared" si="53"/>
        <v>98</v>
      </c>
      <c r="B719" s="392"/>
      <c r="C719" s="393"/>
      <c r="D719" s="393"/>
      <c r="E719" s="393"/>
      <c r="F719" s="393"/>
      <c r="G719" s="393"/>
      <c r="H719" s="393"/>
      <c r="I719" s="393"/>
      <c r="J719" s="394"/>
      <c r="K719" s="41"/>
      <c r="L719" s="29"/>
      <c r="M719" s="30"/>
    </row>
    <row r="720" spans="1:13" ht="13.2" thickBot="1" x14ac:dyDescent="0.45">
      <c r="A720" s="144">
        <f t="shared" si="53"/>
        <v>99</v>
      </c>
      <c r="B720" s="395"/>
      <c r="C720" s="396"/>
      <c r="D720" s="396"/>
      <c r="E720" s="396"/>
      <c r="F720" s="396"/>
      <c r="G720" s="396"/>
      <c r="H720" s="396"/>
      <c r="I720" s="396"/>
      <c r="J720" s="397"/>
      <c r="K720" s="41"/>
      <c r="L720" s="31"/>
      <c r="M720" s="32"/>
    </row>
    <row r="721" spans="1:13" ht="6" customHeight="1" thickBot="1" x14ac:dyDescent="0.45">
      <c r="A721" s="23"/>
      <c r="B721" s="35"/>
      <c r="C721" s="23"/>
      <c r="D721" s="35"/>
      <c r="E721" s="23"/>
      <c r="F721" s="9"/>
      <c r="G721" s="92"/>
      <c r="H721" s="58"/>
      <c r="I721" s="77"/>
      <c r="J721" s="78"/>
      <c r="K721" s="41"/>
      <c r="L721" s="77"/>
      <c r="M721" s="78"/>
    </row>
    <row r="722" spans="1:13" ht="63.6" customHeight="1" x14ac:dyDescent="0.4">
      <c r="A722" s="363">
        <v>4.2</v>
      </c>
      <c r="B722" s="366" t="s">
        <v>788</v>
      </c>
      <c r="C722" s="389" t="s">
        <v>50</v>
      </c>
      <c r="D722" s="369" t="s">
        <v>318</v>
      </c>
      <c r="E722" s="370">
        <f>I729</f>
        <v>16</v>
      </c>
      <c r="F722" s="402"/>
      <c r="G722" s="145">
        <v>100</v>
      </c>
      <c r="H722" s="4" t="s">
        <v>982</v>
      </c>
      <c r="I722" s="66">
        <v>3</v>
      </c>
      <c r="J722" s="67">
        <f>I722*8%/47</f>
        <v>5.106382978723404E-3</v>
      </c>
      <c r="K722" s="148" t="str">
        <f t="shared" si="49"/>
        <v/>
      </c>
      <c r="L722" s="86">
        <v>1.89</v>
      </c>
      <c r="M722" s="67">
        <f>L722*8%/47</f>
        <v>3.2170212765957446E-3</v>
      </c>
    </row>
    <row r="723" spans="1:13" ht="15.6" customHeight="1" x14ac:dyDescent="0.4">
      <c r="A723" s="364"/>
      <c r="B723" s="367"/>
      <c r="C723" s="390"/>
      <c r="D723" s="353"/>
      <c r="E723" s="371"/>
      <c r="F723" s="402"/>
      <c r="G723" s="146">
        <v>101</v>
      </c>
      <c r="H723" s="61" t="s">
        <v>490</v>
      </c>
      <c r="I723" s="62">
        <v>4</v>
      </c>
      <c r="J723" s="1">
        <f>I723*8%/47</f>
        <v>6.8085106382978723E-3</v>
      </c>
      <c r="K723" s="148" t="str">
        <f t="shared" si="49"/>
        <v/>
      </c>
      <c r="L723" s="33">
        <v>4</v>
      </c>
      <c r="M723" s="1">
        <f>L723*8%/47</f>
        <v>6.8085106382978723E-3</v>
      </c>
    </row>
    <row r="724" spans="1:13" ht="15.6" customHeight="1" x14ac:dyDescent="0.4">
      <c r="A724" s="364"/>
      <c r="B724" s="367"/>
      <c r="C724" s="390"/>
      <c r="D724" s="353"/>
      <c r="E724" s="371"/>
      <c r="F724" s="402"/>
      <c r="G724" s="146">
        <v>102</v>
      </c>
      <c r="H724" s="61" t="s">
        <v>491</v>
      </c>
      <c r="I724" s="62">
        <v>2</v>
      </c>
      <c r="J724" s="1">
        <f t="shared" ref="J724:J728" si="54">I724*8%/47</f>
        <v>3.4042553191489361E-3</v>
      </c>
      <c r="K724" s="148" t="str">
        <f t="shared" si="49"/>
        <v/>
      </c>
      <c r="L724" s="33">
        <v>2</v>
      </c>
      <c r="M724" s="1">
        <f t="shared" ref="M724:M728" si="55">L724*8%/47</f>
        <v>3.4042553191489361E-3</v>
      </c>
    </row>
    <row r="725" spans="1:13" ht="50.4" x14ac:dyDescent="0.4">
      <c r="A725" s="364"/>
      <c r="B725" s="367"/>
      <c r="C725" s="390"/>
      <c r="D725" s="353"/>
      <c r="E725" s="371"/>
      <c r="F725" s="402"/>
      <c r="G725" s="146">
        <v>103</v>
      </c>
      <c r="H725" s="61" t="s">
        <v>602</v>
      </c>
      <c r="I725" s="62">
        <v>2</v>
      </c>
      <c r="J725" s="1">
        <f t="shared" si="54"/>
        <v>3.4042553191489361E-3</v>
      </c>
      <c r="K725" s="148" t="str">
        <f t="shared" si="49"/>
        <v/>
      </c>
      <c r="L725" s="33">
        <v>2</v>
      </c>
      <c r="M725" s="1">
        <f t="shared" si="55"/>
        <v>3.4042553191489361E-3</v>
      </c>
    </row>
    <row r="726" spans="1:13" ht="25.2" x14ac:dyDescent="0.4">
      <c r="A726" s="364"/>
      <c r="B726" s="367"/>
      <c r="C726" s="390"/>
      <c r="D726" s="353"/>
      <c r="E726" s="371"/>
      <c r="F726" s="402"/>
      <c r="G726" s="146">
        <v>104</v>
      </c>
      <c r="H726" s="61" t="s">
        <v>501</v>
      </c>
      <c r="I726" s="62">
        <v>1</v>
      </c>
      <c r="J726" s="1">
        <f t="shared" si="54"/>
        <v>1.7021276595744681E-3</v>
      </c>
      <c r="K726" s="148" t="str">
        <f t="shared" si="49"/>
        <v/>
      </c>
      <c r="L726" s="33">
        <v>1</v>
      </c>
      <c r="M726" s="1">
        <f t="shared" si="55"/>
        <v>1.7021276595744681E-3</v>
      </c>
    </row>
    <row r="727" spans="1:13" ht="50.4" x14ac:dyDescent="0.4">
      <c r="A727" s="364"/>
      <c r="B727" s="367"/>
      <c r="C727" s="390"/>
      <c r="D727" s="353"/>
      <c r="E727" s="371"/>
      <c r="F727" s="402"/>
      <c r="G727" s="146">
        <v>105</v>
      </c>
      <c r="H727" s="61" t="s">
        <v>614</v>
      </c>
      <c r="I727" s="62">
        <v>1</v>
      </c>
      <c r="J727" s="1">
        <f t="shared" si="54"/>
        <v>1.7021276595744681E-3</v>
      </c>
      <c r="K727" s="148" t="str">
        <f t="shared" si="49"/>
        <v/>
      </c>
      <c r="L727" s="33">
        <v>1</v>
      </c>
      <c r="M727" s="1">
        <f t="shared" si="55"/>
        <v>1.7021276595744681E-3</v>
      </c>
    </row>
    <row r="728" spans="1:13" ht="51" customHeight="1" x14ac:dyDescent="0.4">
      <c r="A728" s="364"/>
      <c r="B728" s="367"/>
      <c r="C728" s="390" t="s">
        <v>51</v>
      </c>
      <c r="D728" s="353" t="s">
        <v>1026</v>
      </c>
      <c r="E728" s="371"/>
      <c r="F728" s="6"/>
      <c r="G728" s="146">
        <v>106</v>
      </c>
      <c r="H728" s="61" t="s">
        <v>1027</v>
      </c>
      <c r="I728" s="72">
        <v>3</v>
      </c>
      <c r="J728" s="1">
        <f t="shared" si="54"/>
        <v>5.106382978723404E-3</v>
      </c>
      <c r="K728" s="148" t="str">
        <f t="shared" si="49"/>
        <v/>
      </c>
      <c r="L728" s="33">
        <v>3</v>
      </c>
      <c r="M728" s="1">
        <f t="shared" si="55"/>
        <v>5.106382978723404E-3</v>
      </c>
    </row>
    <row r="729" spans="1:13" ht="16.2" customHeight="1" thickBot="1" x14ac:dyDescent="0.45">
      <c r="A729" s="365"/>
      <c r="B729" s="368"/>
      <c r="C729" s="391"/>
      <c r="D729" s="354"/>
      <c r="E729" s="372"/>
      <c r="F729" s="6"/>
      <c r="G729" s="355" t="s">
        <v>4</v>
      </c>
      <c r="H729" s="356"/>
      <c r="I729" s="63">
        <f>SUM(I722:I728)</f>
        <v>16</v>
      </c>
      <c r="J729" s="2">
        <f>SUM(J722:J728)</f>
        <v>2.7234042553191493E-2</v>
      </c>
      <c r="K729" s="148" t="str">
        <f t="shared" si="49"/>
        <v/>
      </c>
      <c r="L729" s="3">
        <f>SUM(L722:L728)</f>
        <v>14.89</v>
      </c>
      <c r="M729" s="2">
        <f>SUM(M722:M728)</f>
        <v>2.5344680851063832E-2</v>
      </c>
    </row>
    <row r="730" spans="1:13" ht="6" customHeight="1" thickBot="1" x14ac:dyDescent="0.45">
      <c r="A730" s="41"/>
      <c r="B730" s="35"/>
      <c r="C730" s="41"/>
      <c r="D730" s="58"/>
      <c r="E730" s="41"/>
      <c r="G730" s="76"/>
      <c r="H730" s="76"/>
      <c r="I730" s="83"/>
      <c r="J730" s="84"/>
      <c r="K730" s="41"/>
      <c r="L730" s="87"/>
      <c r="M730" s="88"/>
    </row>
    <row r="731" spans="1:13" x14ac:dyDescent="0.4">
      <c r="A731" s="406" t="s">
        <v>955</v>
      </c>
      <c r="B731" s="407"/>
      <c r="C731" s="407"/>
      <c r="D731" s="407"/>
      <c r="E731" s="407"/>
      <c r="F731" s="407"/>
      <c r="G731" s="407"/>
      <c r="H731" s="407"/>
      <c r="I731" s="407"/>
      <c r="J731" s="408"/>
      <c r="K731" s="148"/>
      <c r="L731" s="26" t="s">
        <v>70</v>
      </c>
      <c r="M731" s="27" t="s">
        <v>78</v>
      </c>
    </row>
    <row r="732" spans="1:13" x14ac:dyDescent="0.4">
      <c r="A732" s="143">
        <f>G722</f>
        <v>100</v>
      </c>
      <c r="B732" s="392"/>
      <c r="C732" s="393"/>
      <c r="D732" s="393"/>
      <c r="E732" s="393"/>
      <c r="F732" s="393"/>
      <c r="G732" s="393"/>
      <c r="H732" s="393"/>
      <c r="I732" s="393"/>
      <c r="J732" s="394"/>
      <c r="K732" s="41"/>
      <c r="L732" s="29"/>
      <c r="M732" s="30"/>
    </row>
    <row r="733" spans="1:13" x14ac:dyDescent="0.4">
      <c r="A733" s="143">
        <f t="shared" ref="A733:A737" si="56">G723</f>
        <v>101</v>
      </c>
      <c r="B733" s="392"/>
      <c r="C733" s="393"/>
      <c r="D733" s="393"/>
      <c r="E733" s="393"/>
      <c r="F733" s="393"/>
      <c r="G733" s="393"/>
      <c r="H733" s="393"/>
      <c r="I733" s="393"/>
      <c r="J733" s="394"/>
      <c r="K733" s="41"/>
      <c r="L733" s="29"/>
      <c r="M733" s="30"/>
    </row>
    <row r="734" spans="1:13" x14ac:dyDescent="0.4">
      <c r="A734" s="143">
        <f t="shared" si="56"/>
        <v>102</v>
      </c>
      <c r="B734" s="392"/>
      <c r="C734" s="393"/>
      <c r="D734" s="393"/>
      <c r="E734" s="393"/>
      <c r="F734" s="393"/>
      <c r="G734" s="393"/>
      <c r="H734" s="393"/>
      <c r="I734" s="393"/>
      <c r="J734" s="394"/>
      <c r="K734" s="41"/>
      <c r="L734" s="29"/>
      <c r="M734" s="30"/>
    </row>
    <row r="735" spans="1:13" x14ac:dyDescent="0.4">
      <c r="A735" s="143">
        <f t="shared" si="56"/>
        <v>103</v>
      </c>
      <c r="B735" s="392"/>
      <c r="C735" s="393"/>
      <c r="D735" s="393"/>
      <c r="E735" s="393"/>
      <c r="F735" s="393"/>
      <c r="G735" s="393"/>
      <c r="H735" s="393"/>
      <c r="I735" s="393"/>
      <c r="J735" s="394"/>
      <c r="K735" s="41"/>
      <c r="L735" s="29"/>
      <c r="M735" s="30"/>
    </row>
    <row r="736" spans="1:13" x14ac:dyDescent="0.4">
      <c r="A736" s="143">
        <f t="shared" si="56"/>
        <v>104</v>
      </c>
      <c r="B736" s="392"/>
      <c r="C736" s="393"/>
      <c r="D736" s="393"/>
      <c r="E736" s="393"/>
      <c r="F736" s="393"/>
      <c r="G736" s="393"/>
      <c r="H736" s="393"/>
      <c r="I736" s="393"/>
      <c r="J736" s="394"/>
      <c r="K736" s="41"/>
      <c r="L736" s="29"/>
      <c r="M736" s="30"/>
    </row>
    <row r="737" spans="1:13" x14ac:dyDescent="0.4">
      <c r="A737" s="143">
        <f t="shared" si="56"/>
        <v>105</v>
      </c>
      <c r="B737" s="392"/>
      <c r="C737" s="393"/>
      <c r="D737" s="393"/>
      <c r="E737" s="393"/>
      <c r="F737" s="393"/>
      <c r="G737" s="393"/>
      <c r="H737" s="393"/>
      <c r="I737" s="393"/>
      <c r="J737" s="394"/>
      <c r="K737" s="41"/>
      <c r="L737" s="29"/>
      <c r="M737" s="30"/>
    </row>
    <row r="738" spans="1:13" ht="13.2" thickBot="1" x14ac:dyDescent="0.45">
      <c r="A738" s="144">
        <f>G728</f>
        <v>106</v>
      </c>
      <c r="B738" s="395"/>
      <c r="C738" s="396"/>
      <c r="D738" s="396"/>
      <c r="E738" s="396"/>
      <c r="F738" s="396"/>
      <c r="G738" s="396"/>
      <c r="H738" s="396"/>
      <c r="I738" s="396"/>
      <c r="J738" s="397"/>
      <c r="K738" s="41"/>
      <c r="L738" s="31"/>
      <c r="M738" s="32"/>
    </row>
    <row r="739" spans="1:13" ht="6" customHeight="1" thickBot="1" x14ac:dyDescent="0.45">
      <c r="K739" s="41"/>
    </row>
    <row r="740" spans="1:13" ht="37.799999999999997" x14ac:dyDescent="0.4">
      <c r="A740" s="363">
        <v>4.3</v>
      </c>
      <c r="B740" s="366" t="s">
        <v>787</v>
      </c>
      <c r="C740" s="150" t="s">
        <v>52</v>
      </c>
      <c r="D740" s="152" t="s">
        <v>508</v>
      </c>
      <c r="E740" s="370">
        <f>I743</f>
        <v>10</v>
      </c>
      <c r="F740" s="6"/>
      <c r="G740" s="145">
        <v>107</v>
      </c>
      <c r="H740" s="4" t="s">
        <v>559</v>
      </c>
      <c r="I740" s="66">
        <v>3</v>
      </c>
      <c r="J740" s="67">
        <f>I740*8%/47</f>
        <v>5.106382978723404E-3</v>
      </c>
      <c r="K740" s="148" t="str">
        <f t="shared" si="49"/>
        <v/>
      </c>
      <c r="L740" s="86">
        <v>3</v>
      </c>
      <c r="M740" s="67">
        <f>L740*8%/47</f>
        <v>5.106382978723404E-3</v>
      </c>
    </row>
    <row r="741" spans="1:13" x14ac:dyDescent="0.4">
      <c r="A741" s="364"/>
      <c r="B741" s="367"/>
      <c r="C741" s="390" t="s">
        <v>156</v>
      </c>
      <c r="D741" s="353" t="s">
        <v>107</v>
      </c>
      <c r="E741" s="371"/>
      <c r="F741" s="402"/>
      <c r="G741" s="146">
        <v>108</v>
      </c>
      <c r="H741" s="61" t="s">
        <v>201</v>
      </c>
      <c r="I741" s="62">
        <v>3</v>
      </c>
      <c r="J741" s="1">
        <f>I741*8%/47</f>
        <v>5.106382978723404E-3</v>
      </c>
      <c r="K741" s="148" t="str">
        <f t="shared" si="49"/>
        <v/>
      </c>
      <c r="L741" s="33">
        <v>3</v>
      </c>
      <c r="M741" s="1">
        <f>L741*8%/47</f>
        <v>5.106382978723404E-3</v>
      </c>
    </row>
    <row r="742" spans="1:13" ht="38.4" customHeight="1" x14ac:dyDescent="0.4">
      <c r="A742" s="364"/>
      <c r="B742" s="367"/>
      <c r="C742" s="390"/>
      <c r="D742" s="353"/>
      <c r="E742" s="371"/>
      <c r="F742" s="402"/>
      <c r="G742" s="146">
        <v>109</v>
      </c>
      <c r="H742" s="61" t="s">
        <v>302</v>
      </c>
      <c r="I742" s="62">
        <v>4</v>
      </c>
      <c r="J742" s="1">
        <f>I742*8%/47</f>
        <v>6.8085106382978723E-3</v>
      </c>
      <c r="K742" s="148" t="str">
        <f t="shared" si="49"/>
        <v/>
      </c>
      <c r="L742" s="33">
        <v>4</v>
      </c>
      <c r="M742" s="1">
        <f>L742*8%/47</f>
        <v>6.8085106382978723E-3</v>
      </c>
    </row>
    <row r="743" spans="1:13" ht="16.2" customHeight="1" thickBot="1" x14ac:dyDescent="0.45">
      <c r="A743" s="365"/>
      <c r="B743" s="368"/>
      <c r="C743" s="391"/>
      <c r="D743" s="354"/>
      <c r="E743" s="372"/>
      <c r="F743" s="6"/>
      <c r="G743" s="355" t="s">
        <v>4</v>
      </c>
      <c r="H743" s="356"/>
      <c r="I743" s="63">
        <f>SUM(I740:I742)</f>
        <v>10</v>
      </c>
      <c r="J743" s="2">
        <f>SUM(J740:J742)</f>
        <v>1.7021276595744681E-2</v>
      </c>
      <c r="K743" s="148" t="str">
        <f t="shared" si="49"/>
        <v/>
      </c>
      <c r="L743" s="3">
        <f>SUM(L740:L742)</f>
        <v>10</v>
      </c>
      <c r="M743" s="2">
        <f>SUM(M740:M742)</f>
        <v>1.7021276595744681E-2</v>
      </c>
    </row>
    <row r="744" spans="1:13" ht="6" customHeight="1" thickBot="1" x14ac:dyDescent="0.45">
      <c r="A744" s="41"/>
      <c r="B744" s="35"/>
      <c r="C744" s="41"/>
      <c r="D744" s="58"/>
      <c r="E744" s="41"/>
      <c r="G744" s="76"/>
      <c r="H744" s="76"/>
      <c r="I744" s="83"/>
      <c r="J744" s="90"/>
      <c r="K744" s="41"/>
      <c r="L744" s="83"/>
      <c r="M744" s="93"/>
    </row>
    <row r="745" spans="1:13" ht="14.4" customHeight="1" x14ac:dyDescent="0.4">
      <c r="A745" s="406" t="s">
        <v>955</v>
      </c>
      <c r="B745" s="407"/>
      <c r="C745" s="407"/>
      <c r="D745" s="407"/>
      <c r="E745" s="407"/>
      <c r="F745" s="407"/>
      <c r="G745" s="407"/>
      <c r="H745" s="407"/>
      <c r="I745" s="407"/>
      <c r="J745" s="408"/>
      <c r="K745" s="148"/>
      <c r="L745" s="26" t="s">
        <v>70</v>
      </c>
      <c r="M745" s="27" t="s">
        <v>78</v>
      </c>
    </row>
    <row r="746" spans="1:13" x14ac:dyDescent="0.4">
      <c r="A746" s="143">
        <f>G740</f>
        <v>107</v>
      </c>
      <c r="B746" s="392"/>
      <c r="C746" s="393"/>
      <c r="D746" s="393"/>
      <c r="E746" s="393"/>
      <c r="F746" s="393"/>
      <c r="G746" s="393"/>
      <c r="H746" s="393"/>
      <c r="I746" s="393"/>
      <c r="J746" s="394"/>
      <c r="K746" s="41"/>
      <c r="L746" s="29"/>
      <c r="M746" s="30"/>
    </row>
    <row r="747" spans="1:13" x14ac:dyDescent="0.4">
      <c r="A747" s="143">
        <f t="shared" ref="A747:A748" si="57">G741</f>
        <v>108</v>
      </c>
      <c r="B747" s="392"/>
      <c r="C747" s="393"/>
      <c r="D747" s="393"/>
      <c r="E747" s="393"/>
      <c r="F747" s="393"/>
      <c r="G747" s="393"/>
      <c r="H747" s="393"/>
      <c r="I747" s="393"/>
      <c r="J747" s="394"/>
      <c r="K747" s="41"/>
      <c r="L747" s="29"/>
      <c r="M747" s="30"/>
    </row>
    <row r="748" spans="1:13" ht="13.2" thickBot="1" x14ac:dyDescent="0.45">
      <c r="A748" s="144">
        <f t="shared" si="57"/>
        <v>109</v>
      </c>
      <c r="B748" s="395"/>
      <c r="C748" s="396"/>
      <c r="D748" s="396"/>
      <c r="E748" s="396"/>
      <c r="F748" s="396"/>
      <c r="G748" s="396"/>
      <c r="H748" s="396"/>
      <c r="I748" s="396"/>
      <c r="J748" s="397"/>
      <c r="K748" s="41"/>
      <c r="L748" s="31"/>
      <c r="M748" s="32"/>
    </row>
    <row r="749" spans="1:13" ht="6" customHeight="1" thickBot="1" x14ac:dyDescent="0.45">
      <c r="K749" s="41"/>
    </row>
    <row r="750" spans="1:13" ht="37.799999999999997" x14ac:dyDescent="0.4">
      <c r="A750" s="363">
        <v>4.4000000000000004</v>
      </c>
      <c r="B750" s="366" t="s">
        <v>786</v>
      </c>
      <c r="C750" s="150" t="s">
        <v>53</v>
      </c>
      <c r="D750" s="152" t="s">
        <v>509</v>
      </c>
      <c r="E750" s="370">
        <f>I753</f>
        <v>8</v>
      </c>
      <c r="F750" s="151"/>
      <c r="G750" s="145">
        <v>110</v>
      </c>
      <c r="H750" s="4" t="s">
        <v>809</v>
      </c>
      <c r="I750" s="66">
        <v>4</v>
      </c>
      <c r="J750" s="67">
        <f>I750*8%/47</f>
        <v>6.8085106382978723E-3</v>
      </c>
      <c r="K750" s="148" t="str">
        <f t="shared" si="49"/>
        <v/>
      </c>
      <c r="L750" s="86">
        <v>4</v>
      </c>
      <c r="M750" s="67">
        <f>L750*8%/47</f>
        <v>6.8085106382978723E-3</v>
      </c>
    </row>
    <row r="751" spans="1:13" ht="25.2" customHeight="1" x14ac:dyDescent="0.4">
      <c r="A751" s="364"/>
      <c r="B751" s="367"/>
      <c r="C751" s="390" t="s">
        <v>80</v>
      </c>
      <c r="D751" s="353" t="s">
        <v>551</v>
      </c>
      <c r="E751" s="371"/>
      <c r="F751" s="402"/>
      <c r="G751" s="146">
        <v>111</v>
      </c>
      <c r="H751" s="174" t="s">
        <v>502</v>
      </c>
      <c r="I751" s="62">
        <v>2</v>
      </c>
      <c r="J751" s="1">
        <f>I751*8%/47</f>
        <v>3.4042553191489361E-3</v>
      </c>
      <c r="K751" s="148" t="str">
        <f t="shared" si="49"/>
        <v/>
      </c>
      <c r="L751" s="33">
        <v>2</v>
      </c>
      <c r="M751" s="1">
        <f>L751*8%/47</f>
        <v>3.4042553191489361E-3</v>
      </c>
    </row>
    <row r="752" spans="1:13" ht="25.2" x14ac:dyDescent="0.4">
      <c r="A752" s="364"/>
      <c r="B752" s="367"/>
      <c r="C752" s="390"/>
      <c r="D752" s="353"/>
      <c r="E752" s="371"/>
      <c r="F752" s="402"/>
      <c r="G752" s="146">
        <v>112</v>
      </c>
      <c r="H752" s="174" t="s">
        <v>108</v>
      </c>
      <c r="I752" s="62">
        <v>2</v>
      </c>
      <c r="J752" s="1">
        <f>I752*8%/47</f>
        <v>3.4042553191489361E-3</v>
      </c>
      <c r="K752" s="148" t="str">
        <f t="shared" si="49"/>
        <v/>
      </c>
      <c r="L752" s="33">
        <v>2</v>
      </c>
      <c r="M752" s="1">
        <f>L752*8%/47</f>
        <v>3.4042553191489361E-3</v>
      </c>
    </row>
    <row r="753" spans="1:13" ht="16.2" customHeight="1" thickBot="1" x14ac:dyDescent="0.45">
      <c r="A753" s="365"/>
      <c r="B753" s="368"/>
      <c r="C753" s="391"/>
      <c r="D753" s="354"/>
      <c r="E753" s="372"/>
      <c r="F753" s="6"/>
      <c r="G753" s="355" t="s">
        <v>4</v>
      </c>
      <c r="H753" s="356"/>
      <c r="I753" s="63">
        <f>SUM(I750:I752)</f>
        <v>8</v>
      </c>
      <c r="J753" s="2">
        <f>SUM(J750:J752)</f>
        <v>1.3617021276595745E-2</v>
      </c>
      <c r="K753" s="148" t="str">
        <f t="shared" ref="K753:K816" si="58">IF(AND(L753&gt;=0,L753&lt;=I753),"",IF(AND(L753&gt;I753),"*"))</f>
        <v/>
      </c>
      <c r="L753" s="3">
        <f>SUM(L750:L752)</f>
        <v>8</v>
      </c>
      <c r="M753" s="2">
        <f>SUM(M750:M752)</f>
        <v>1.3617021276595745E-2</v>
      </c>
    </row>
    <row r="754" spans="1:13" ht="6" customHeight="1" thickBot="1" x14ac:dyDescent="0.45">
      <c r="K754" s="41"/>
    </row>
    <row r="755" spans="1:13" ht="13.95" customHeight="1" x14ac:dyDescent="0.4">
      <c r="A755" s="357" t="s">
        <v>955</v>
      </c>
      <c r="B755" s="358"/>
      <c r="C755" s="358"/>
      <c r="D755" s="358"/>
      <c r="E755" s="358"/>
      <c r="F755" s="358"/>
      <c r="G755" s="358"/>
      <c r="H755" s="358"/>
      <c r="I755" s="358"/>
      <c r="J755" s="359"/>
      <c r="K755" s="148"/>
      <c r="L755" s="26" t="s">
        <v>70</v>
      </c>
      <c r="M755" s="27" t="s">
        <v>78</v>
      </c>
    </row>
    <row r="756" spans="1:13" x14ac:dyDescent="0.4">
      <c r="A756" s="143">
        <f>G750</f>
        <v>110</v>
      </c>
      <c r="B756" s="351"/>
      <c r="C756" s="351"/>
      <c r="D756" s="351"/>
      <c r="E756" s="351"/>
      <c r="F756" s="351"/>
      <c r="G756" s="351"/>
      <c r="H756" s="351"/>
      <c r="I756" s="351"/>
      <c r="J756" s="352"/>
      <c r="K756" s="41"/>
      <c r="L756" s="29"/>
      <c r="M756" s="30"/>
    </row>
    <row r="757" spans="1:13" x14ac:dyDescent="0.4">
      <c r="A757" s="143">
        <f t="shared" ref="A757:A758" si="59">G751</f>
        <v>111</v>
      </c>
      <c r="B757" s="351"/>
      <c r="C757" s="351"/>
      <c r="D757" s="351"/>
      <c r="E757" s="351"/>
      <c r="F757" s="351"/>
      <c r="G757" s="351"/>
      <c r="H757" s="351"/>
      <c r="I757" s="351"/>
      <c r="J757" s="352"/>
      <c r="K757" s="41"/>
      <c r="L757" s="29"/>
      <c r="M757" s="30"/>
    </row>
    <row r="758" spans="1:13" ht="13.2" thickBot="1" x14ac:dyDescent="0.45">
      <c r="A758" s="144">
        <f t="shared" si="59"/>
        <v>112</v>
      </c>
      <c r="B758" s="360"/>
      <c r="C758" s="360"/>
      <c r="D758" s="360"/>
      <c r="E758" s="360"/>
      <c r="F758" s="360"/>
      <c r="G758" s="360"/>
      <c r="H758" s="360"/>
      <c r="I758" s="360"/>
      <c r="J758" s="361"/>
      <c r="K758" s="41"/>
      <c r="L758" s="31"/>
      <c r="M758" s="32"/>
    </row>
    <row r="759" spans="1:13" ht="6" customHeight="1" thickBot="1" x14ac:dyDescent="0.45">
      <c r="K759" s="41"/>
    </row>
    <row r="760" spans="1:13" ht="24" customHeight="1" x14ac:dyDescent="0.4">
      <c r="A760" s="357" t="s">
        <v>1068</v>
      </c>
      <c r="B760" s="358"/>
      <c r="C760" s="358"/>
      <c r="D760" s="358"/>
      <c r="E760" s="359"/>
      <c r="F760" s="409"/>
      <c r="G760" s="427" t="s">
        <v>17</v>
      </c>
      <c r="H760" s="428"/>
      <c r="I760" s="381">
        <f>I776+I799+I816+I830+I845+I861</f>
        <v>105</v>
      </c>
      <c r="J760" s="382"/>
      <c r="K760" s="148"/>
      <c r="L760" s="178" t="s">
        <v>507</v>
      </c>
      <c r="M760" s="176">
        <f>L776+L799+L816+L830+L845+L861</f>
        <v>85</v>
      </c>
    </row>
    <row r="761" spans="1:13" ht="25.2" customHeight="1" x14ac:dyDescent="0.4">
      <c r="A761" s="377" t="s">
        <v>362</v>
      </c>
      <c r="B761" s="383" t="s">
        <v>87</v>
      </c>
      <c r="C761" s="384" t="s">
        <v>179</v>
      </c>
      <c r="D761" s="383" t="s">
        <v>88</v>
      </c>
      <c r="E761" s="378" t="s">
        <v>2</v>
      </c>
      <c r="F761" s="409"/>
      <c r="G761" s="385" t="s">
        <v>84</v>
      </c>
      <c r="H761" s="387" t="s">
        <v>85</v>
      </c>
      <c r="I761" s="373" t="s">
        <v>89</v>
      </c>
      <c r="J761" s="375" t="s">
        <v>3</v>
      </c>
      <c r="K761" s="148"/>
      <c r="L761" s="377" t="s">
        <v>954</v>
      </c>
      <c r="M761" s="378"/>
    </row>
    <row r="762" spans="1:13" x14ac:dyDescent="0.4">
      <c r="A762" s="377"/>
      <c r="B762" s="383"/>
      <c r="C762" s="384"/>
      <c r="D762" s="383"/>
      <c r="E762" s="378"/>
      <c r="F762" s="7"/>
      <c r="G762" s="386"/>
      <c r="H762" s="388"/>
      <c r="I762" s="374"/>
      <c r="J762" s="376"/>
      <c r="K762" s="148"/>
      <c r="L762" s="172" t="s">
        <v>0</v>
      </c>
      <c r="M762" s="173" t="s">
        <v>1</v>
      </c>
    </row>
    <row r="763" spans="1:13" ht="25.2" customHeight="1" x14ac:dyDescent="0.4">
      <c r="A763" s="398">
        <v>5.0999999999999996</v>
      </c>
      <c r="B763" s="367" t="s">
        <v>353</v>
      </c>
      <c r="C763" s="353" t="s">
        <v>18</v>
      </c>
      <c r="D763" s="353" t="s">
        <v>538</v>
      </c>
      <c r="E763" s="378">
        <f>I776</f>
        <v>38</v>
      </c>
      <c r="F763" s="7"/>
      <c r="G763" s="59">
        <v>113</v>
      </c>
      <c r="H763" s="203" t="s">
        <v>560</v>
      </c>
      <c r="I763" s="179">
        <v>2</v>
      </c>
      <c r="J763" s="180">
        <f>I763*14%/105</f>
        <v>2.666666666666667E-3</v>
      </c>
      <c r="K763" s="148" t="str">
        <f t="shared" si="58"/>
        <v/>
      </c>
      <c r="L763" s="181">
        <v>2</v>
      </c>
      <c r="M763" s="180">
        <f>L763*14%/105</f>
        <v>2.666666666666667E-3</v>
      </c>
    </row>
    <row r="764" spans="1:13" ht="15.6" customHeight="1" x14ac:dyDescent="0.4">
      <c r="A764" s="398"/>
      <c r="B764" s="367"/>
      <c r="C764" s="353"/>
      <c r="D764" s="353"/>
      <c r="E764" s="378"/>
      <c r="F764" s="7"/>
      <c r="G764" s="59">
        <v>114</v>
      </c>
      <c r="H764" s="203" t="s">
        <v>561</v>
      </c>
      <c r="I764" s="179">
        <v>2</v>
      </c>
      <c r="J764" s="180">
        <f t="shared" ref="J764:J775" si="60">I764*14%/105</f>
        <v>2.666666666666667E-3</v>
      </c>
      <c r="K764" s="148" t="str">
        <f t="shared" si="58"/>
        <v/>
      </c>
      <c r="L764" s="181"/>
      <c r="M764" s="180">
        <f t="shared" ref="M764:M775" si="61">L764*14%/105</f>
        <v>0</v>
      </c>
    </row>
    <row r="765" spans="1:13" ht="95.4" customHeight="1" x14ac:dyDescent="0.4">
      <c r="A765" s="398"/>
      <c r="B765" s="367"/>
      <c r="C765" s="353" t="s">
        <v>75</v>
      </c>
      <c r="D765" s="353" t="s">
        <v>530</v>
      </c>
      <c r="E765" s="378"/>
      <c r="F765" s="402"/>
      <c r="G765" s="59">
        <v>115</v>
      </c>
      <c r="H765" s="61" t="s">
        <v>1000</v>
      </c>
      <c r="I765" s="62">
        <v>3</v>
      </c>
      <c r="J765" s="180">
        <f t="shared" si="60"/>
        <v>4.0000000000000001E-3</v>
      </c>
      <c r="K765" s="148" t="str">
        <f t="shared" si="58"/>
        <v/>
      </c>
      <c r="L765" s="33">
        <v>3</v>
      </c>
      <c r="M765" s="180">
        <f t="shared" si="61"/>
        <v>4.0000000000000001E-3</v>
      </c>
    </row>
    <row r="766" spans="1:13" ht="119.4" customHeight="1" x14ac:dyDescent="0.4">
      <c r="A766" s="398"/>
      <c r="B766" s="367"/>
      <c r="C766" s="353"/>
      <c r="D766" s="353"/>
      <c r="E766" s="378"/>
      <c r="F766" s="402"/>
      <c r="G766" s="146">
        <v>116</v>
      </c>
      <c r="H766" s="61" t="s">
        <v>983</v>
      </c>
      <c r="I766" s="62">
        <v>3</v>
      </c>
      <c r="J766" s="180">
        <f t="shared" si="60"/>
        <v>4.0000000000000001E-3</v>
      </c>
      <c r="K766" s="148" t="str">
        <f t="shared" si="58"/>
        <v/>
      </c>
      <c r="L766" s="33">
        <v>3</v>
      </c>
      <c r="M766" s="180">
        <f t="shared" si="61"/>
        <v>4.0000000000000001E-3</v>
      </c>
    </row>
    <row r="767" spans="1:13" ht="28.2" customHeight="1" x14ac:dyDescent="0.4">
      <c r="A767" s="398"/>
      <c r="B767" s="367"/>
      <c r="C767" s="353" t="s">
        <v>66</v>
      </c>
      <c r="D767" s="353" t="s">
        <v>603</v>
      </c>
      <c r="E767" s="378"/>
      <c r="F767" s="402"/>
      <c r="G767" s="146">
        <v>117</v>
      </c>
      <c r="H767" s="61" t="s">
        <v>454</v>
      </c>
      <c r="I767" s="62">
        <v>4</v>
      </c>
      <c r="J767" s="180">
        <f t="shared" si="60"/>
        <v>5.333333333333334E-3</v>
      </c>
      <c r="K767" s="148" t="str">
        <f t="shared" si="58"/>
        <v/>
      </c>
      <c r="L767" s="33"/>
      <c r="M767" s="180">
        <f t="shared" si="61"/>
        <v>0</v>
      </c>
    </row>
    <row r="768" spans="1:13" ht="23.4" customHeight="1" x14ac:dyDescent="0.4">
      <c r="A768" s="398"/>
      <c r="B768" s="367"/>
      <c r="C768" s="353"/>
      <c r="D768" s="353"/>
      <c r="E768" s="378"/>
      <c r="F768" s="402"/>
      <c r="G768" s="146">
        <v>118</v>
      </c>
      <c r="H768" s="61" t="s">
        <v>740</v>
      </c>
      <c r="I768" s="62">
        <v>2</v>
      </c>
      <c r="J768" s="180">
        <f t="shared" si="60"/>
        <v>2.666666666666667E-3</v>
      </c>
      <c r="K768" s="148" t="str">
        <f t="shared" si="58"/>
        <v/>
      </c>
      <c r="L768" s="33"/>
      <c r="M768" s="180">
        <f t="shared" si="61"/>
        <v>0</v>
      </c>
    </row>
    <row r="769" spans="1:13" ht="100.8" x14ac:dyDescent="0.4">
      <c r="A769" s="398"/>
      <c r="B769" s="367"/>
      <c r="C769" s="142" t="s">
        <v>157</v>
      </c>
      <c r="D769" s="142" t="s">
        <v>319</v>
      </c>
      <c r="E769" s="378"/>
      <c r="F769" s="151"/>
      <c r="G769" s="146">
        <v>119</v>
      </c>
      <c r="H769" s="61" t="s">
        <v>431</v>
      </c>
      <c r="I769" s="62">
        <v>4</v>
      </c>
      <c r="J769" s="180">
        <f t="shared" si="60"/>
        <v>5.333333333333334E-3</v>
      </c>
      <c r="K769" s="148" t="str">
        <f t="shared" si="58"/>
        <v/>
      </c>
      <c r="L769" s="33"/>
      <c r="M769" s="180">
        <f t="shared" si="61"/>
        <v>0</v>
      </c>
    </row>
    <row r="770" spans="1:13" ht="31.2" customHeight="1" x14ac:dyDescent="0.4">
      <c r="A770" s="398"/>
      <c r="B770" s="367"/>
      <c r="C770" s="353" t="s">
        <v>158</v>
      </c>
      <c r="D770" s="353" t="s">
        <v>320</v>
      </c>
      <c r="E770" s="378"/>
      <c r="F770" s="402"/>
      <c r="G770" s="146">
        <v>120</v>
      </c>
      <c r="H770" s="61" t="s">
        <v>321</v>
      </c>
      <c r="I770" s="62">
        <v>2</v>
      </c>
      <c r="J770" s="180">
        <f t="shared" si="60"/>
        <v>2.666666666666667E-3</v>
      </c>
      <c r="K770" s="148" t="str">
        <f t="shared" si="58"/>
        <v/>
      </c>
      <c r="L770" s="33"/>
      <c r="M770" s="180">
        <f t="shared" si="61"/>
        <v>0</v>
      </c>
    </row>
    <row r="771" spans="1:13" ht="22.95" customHeight="1" x14ac:dyDescent="0.4">
      <c r="A771" s="398"/>
      <c r="B771" s="367"/>
      <c r="C771" s="353"/>
      <c r="D771" s="353"/>
      <c r="E771" s="378"/>
      <c r="F771" s="402"/>
      <c r="G771" s="146">
        <v>121</v>
      </c>
      <c r="H771" s="61" t="s">
        <v>741</v>
      </c>
      <c r="I771" s="62">
        <v>2</v>
      </c>
      <c r="J771" s="180">
        <f t="shared" si="60"/>
        <v>2.666666666666667E-3</v>
      </c>
      <c r="K771" s="148" t="str">
        <f t="shared" si="58"/>
        <v/>
      </c>
      <c r="L771" s="33"/>
      <c r="M771" s="180">
        <f t="shared" si="61"/>
        <v>0</v>
      </c>
    </row>
    <row r="772" spans="1:13" ht="78.599999999999994" customHeight="1" x14ac:dyDescent="0.4">
      <c r="A772" s="398"/>
      <c r="B772" s="367"/>
      <c r="C772" s="142" t="s">
        <v>159</v>
      </c>
      <c r="D772" s="142" t="s">
        <v>272</v>
      </c>
      <c r="E772" s="378"/>
      <c r="F772" s="11"/>
      <c r="G772" s="146">
        <v>122</v>
      </c>
      <c r="H772" s="61" t="s">
        <v>1001</v>
      </c>
      <c r="I772" s="62">
        <v>4</v>
      </c>
      <c r="J772" s="180">
        <f t="shared" si="60"/>
        <v>5.333333333333334E-3</v>
      </c>
      <c r="K772" s="148" t="str">
        <f t="shared" si="58"/>
        <v/>
      </c>
      <c r="L772" s="33"/>
      <c r="M772" s="180">
        <f t="shared" si="61"/>
        <v>0</v>
      </c>
    </row>
    <row r="773" spans="1:13" ht="49.2" customHeight="1" x14ac:dyDescent="0.4">
      <c r="A773" s="398"/>
      <c r="B773" s="367"/>
      <c r="C773" s="353" t="s">
        <v>160</v>
      </c>
      <c r="D773" s="353" t="s">
        <v>180</v>
      </c>
      <c r="E773" s="378"/>
      <c r="F773" s="402"/>
      <c r="G773" s="146">
        <v>123</v>
      </c>
      <c r="H773" s="61" t="s">
        <v>808</v>
      </c>
      <c r="I773" s="62">
        <v>4</v>
      </c>
      <c r="J773" s="180">
        <f t="shared" si="60"/>
        <v>5.333333333333334E-3</v>
      </c>
      <c r="K773" s="148" t="str">
        <f t="shared" si="58"/>
        <v/>
      </c>
      <c r="L773" s="33">
        <v>4</v>
      </c>
      <c r="M773" s="180">
        <f t="shared" si="61"/>
        <v>5.333333333333334E-3</v>
      </c>
    </row>
    <row r="774" spans="1:13" ht="15.6" customHeight="1" x14ac:dyDescent="0.4">
      <c r="A774" s="398"/>
      <c r="B774" s="367"/>
      <c r="C774" s="353"/>
      <c r="D774" s="353"/>
      <c r="E774" s="378"/>
      <c r="F774" s="402"/>
      <c r="G774" s="146">
        <v>124</v>
      </c>
      <c r="H774" s="61" t="s">
        <v>719</v>
      </c>
      <c r="I774" s="62">
        <v>4</v>
      </c>
      <c r="J774" s="180">
        <f t="shared" si="60"/>
        <v>5.333333333333334E-3</v>
      </c>
      <c r="K774" s="148" t="str">
        <f t="shared" si="58"/>
        <v/>
      </c>
      <c r="L774" s="33">
        <v>4</v>
      </c>
      <c r="M774" s="180">
        <f t="shared" si="61"/>
        <v>5.333333333333334E-3</v>
      </c>
    </row>
    <row r="775" spans="1:13" ht="37.200000000000003" customHeight="1" x14ac:dyDescent="0.4">
      <c r="A775" s="398"/>
      <c r="B775" s="367"/>
      <c r="C775" s="353" t="s">
        <v>421</v>
      </c>
      <c r="D775" s="353" t="s">
        <v>720</v>
      </c>
      <c r="E775" s="378"/>
      <c r="F775" s="151"/>
      <c r="G775" s="146">
        <v>125</v>
      </c>
      <c r="H775" s="61" t="s">
        <v>721</v>
      </c>
      <c r="I775" s="62">
        <v>2</v>
      </c>
      <c r="J775" s="180">
        <f t="shared" si="60"/>
        <v>2.666666666666667E-3</v>
      </c>
      <c r="K775" s="148" t="str">
        <f t="shared" si="58"/>
        <v/>
      </c>
      <c r="L775" s="33">
        <v>2</v>
      </c>
      <c r="M775" s="180">
        <f t="shared" si="61"/>
        <v>2.666666666666667E-3</v>
      </c>
    </row>
    <row r="776" spans="1:13" ht="16.2" customHeight="1" thickBot="1" x14ac:dyDescent="0.45">
      <c r="A776" s="399"/>
      <c r="B776" s="368"/>
      <c r="C776" s="354"/>
      <c r="D776" s="354"/>
      <c r="E776" s="426"/>
      <c r="F776" s="11"/>
      <c r="G776" s="355" t="s">
        <v>4</v>
      </c>
      <c r="H776" s="356"/>
      <c r="I776" s="68">
        <f>SUM(I763:I775)</f>
        <v>38</v>
      </c>
      <c r="J776" s="13">
        <f>SUM(J763:J775)</f>
        <v>5.0666666666666679E-2</v>
      </c>
      <c r="K776" s="148" t="str">
        <f t="shared" si="58"/>
        <v/>
      </c>
      <c r="L776" s="14">
        <f>SUM(L763:L775)</f>
        <v>18</v>
      </c>
      <c r="M776" s="13">
        <f>SUM(M763:M775)</f>
        <v>2.4000000000000004E-2</v>
      </c>
    </row>
    <row r="777" spans="1:13" ht="6" customHeight="1" thickBot="1" x14ac:dyDescent="0.45">
      <c r="A777" s="23"/>
      <c r="B777" s="35"/>
      <c r="C777" s="23"/>
      <c r="D777" s="58"/>
      <c r="E777" s="23"/>
      <c r="F777" s="9"/>
      <c r="G777" s="76"/>
      <c r="H777" s="76"/>
      <c r="I777" s="77"/>
      <c r="J777" s="78"/>
      <c r="K777" s="41"/>
      <c r="L777" s="77"/>
      <c r="M777" s="78"/>
    </row>
    <row r="778" spans="1:13" x14ac:dyDescent="0.4">
      <c r="A778" s="357" t="s">
        <v>955</v>
      </c>
      <c r="B778" s="358"/>
      <c r="C778" s="358"/>
      <c r="D778" s="358"/>
      <c r="E778" s="358"/>
      <c r="F778" s="358"/>
      <c r="G778" s="358"/>
      <c r="H778" s="358"/>
      <c r="I778" s="358"/>
      <c r="J778" s="359"/>
      <c r="K778" s="148"/>
      <c r="L778" s="26" t="s">
        <v>70</v>
      </c>
      <c r="M778" s="27" t="s">
        <v>78</v>
      </c>
    </row>
    <row r="779" spans="1:13" x14ac:dyDescent="0.4">
      <c r="A779" s="143">
        <f>G763</f>
        <v>113</v>
      </c>
      <c r="B779" s="351"/>
      <c r="C779" s="351"/>
      <c r="D779" s="351"/>
      <c r="E779" s="351"/>
      <c r="F779" s="351"/>
      <c r="G779" s="351"/>
      <c r="H779" s="351"/>
      <c r="I779" s="351"/>
      <c r="J779" s="352"/>
      <c r="K779" s="41"/>
      <c r="L779" s="29"/>
      <c r="M779" s="30"/>
    </row>
    <row r="780" spans="1:13" x14ac:dyDescent="0.4">
      <c r="A780" s="143">
        <f t="shared" ref="A780:A790" si="62">G764</f>
        <v>114</v>
      </c>
      <c r="B780" s="351"/>
      <c r="C780" s="351"/>
      <c r="D780" s="351"/>
      <c r="E780" s="351"/>
      <c r="F780" s="351"/>
      <c r="G780" s="351"/>
      <c r="H780" s="351"/>
      <c r="I780" s="351"/>
      <c r="J780" s="352"/>
      <c r="K780" s="41"/>
      <c r="L780" s="29"/>
      <c r="M780" s="30"/>
    </row>
    <row r="781" spans="1:13" x14ac:dyDescent="0.4">
      <c r="A781" s="143">
        <f t="shared" si="62"/>
        <v>115</v>
      </c>
      <c r="B781" s="351"/>
      <c r="C781" s="351"/>
      <c r="D781" s="351"/>
      <c r="E781" s="351"/>
      <c r="F781" s="351"/>
      <c r="G781" s="351"/>
      <c r="H781" s="351"/>
      <c r="I781" s="351"/>
      <c r="J781" s="352"/>
      <c r="K781" s="41"/>
      <c r="L781" s="29"/>
      <c r="M781" s="30"/>
    </row>
    <row r="782" spans="1:13" x14ac:dyDescent="0.4">
      <c r="A782" s="143">
        <f t="shared" si="62"/>
        <v>116</v>
      </c>
      <c r="B782" s="351"/>
      <c r="C782" s="351"/>
      <c r="D782" s="351"/>
      <c r="E782" s="351"/>
      <c r="F782" s="351"/>
      <c r="G782" s="351"/>
      <c r="H782" s="351"/>
      <c r="I782" s="351"/>
      <c r="J782" s="352"/>
      <c r="K782" s="41"/>
      <c r="L782" s="29"/>
      <c r="M782" s="30"/>
    </row>
    <row r="783" spans="1:13" x14ac:dyDescent="0.4">
      <c r="A783" s="143">
        <f t="shared" si="62"/>
        <v>117</v>
      </c>
      <c r="B783" s="351"/>
      <c r="C783" s="351"/>
      <c r="D783" s="351"/>
      <c r="E783" s="351"/>
      <c r="F783" s="351"/>
      <c r="G783" s="351"/>
      <c r="H783" s="351"/>
      <c r="I783" s="351"/>
      <c r="J783" s="352"/>
      <c r="K783" s="41"/>
      <c r="L783" s="29"/>
      <c r="M783" s="30"/>
    </row>
    <row r="784" spans="1:13" x14ac:dyDescent="0.4">
      <c r="A784" s="143">
        <f t="shared" si="62"/>
        <v>118</v>
      </c>
      <c r="B784" s="351"/>
      <c r="C784" s="351"/>
      <c r="D784" s="351"/>
      <c r="E784" s="351"/>
      <c r="F784" s="351"/>
      <c r="G784" s="351"/>
      <c r="H784" s="351"/>
      <c r="I784" s="351"/>
      <c r="J784" s="352"/>
      <c r="K784" s="41"/>
      <c r="L784" s="29"/>
      <c r="M784" s="30"/>
    </row>
    <row r="785" spans="1:13" x14ac:dyDescent="0.4">
      <c r="A785" s="143">
        <f t="shared" si="62"/>
        <v>119</v>
      </c>
      <c r="B785" s="351"/>
      <c r="C785" s="351"/>
      <c r="D785" s="351"/>
      <c r="E785" s="351"/>
      <c r="F785" s="351"/>
      <c r="G785" s="351"/>
      <c r="H785" s="351"/>
      <c r="I785" s="351"/>
      <c r="J785" s="352"/>
      <c r="K785" s="41"/>
      <c r="L785" s="29"/>
      <c r="M785" s="30"/>
    </row>
    <row r="786" spans="1:13" x14ac:dyDescent="0.4">
      <c r="A786" s="143">
        <f t="shared" si="62"/>
        <v>120</v>
      </c>
      <c r="B786" s="351"/>
      <c r="C786" s="351"/>
      <c r="D786" s="351"/>
      <c r="E786" s="351"/>
      <c r="F786" s="351"/>
      <c r="G786" s="351"/>
      <c r="H786" s="351"/>
      <c r="I786" s="351"/>
      <c r="J786" s="352"/>
      <c r="K786" s="41"/>
      <c r="L786" s="29"/>
      <c r="M786" s="30"/>
    </row>
    <row r="787" spans="1:13" x14ac:dyDescent="0.4">
      <c r="A787" s="143">
        <f t="shared" si="62"/>
        <v>121</v>
      </c>
      <c r="B787" s="351"/>
      <c r="C787" s="351"/>
      <c r="D787" s="351"/>
      <c r="E787" s="351"/>
      <c r="F787" s="351"/>
      <c r="G787" s="351"/>
      <c r="H787" s="351"/>
      <c r="I787" s="351"/>
      <c r="J787" s="352"/>
      <c r="K787" s="41"/>
      <c r="L787" s="29"/>
      <c r="M787" s="30"/>
    </row>
    <row r="788" spans="1:13" x14ac:dyDescent="0.4">
      <c r="A788" s="143">
        <f t="shared" si="62"/>
        <v>122</v>
      </c>
      <c r="B788" s="351"/>
      <c r="C788" s="351"/>
      <c r="D788" s="351"/>
      <c r="E788" s="351"/>
      <c r="F788" s="351"/>
      <c r="G788" s="351"/>
      <c r="H788" s="351"/>
      <c r="I788" s="351"/>
      <c r="J788" s="352"/>
      <c r="K788" s="41"/>
      <c r="L788" s="29"/>
      <c r="M788" s="30"/>
    </row>
    <row r="789" spans="1:13" x14ac:dyDescent="0.4">
      <c r="A789" s="143">
        <f t="shared" si="62"/>
        <v>123</v>
      </c>
      <c r="B789" s="351"/>
      <c r="C789" s="351"/>
      <c r="D789" s="351"/>
      <c r="E789" s="351"/>
      <c r="F789" s="351"/>
      <c r="G789" s="351"/>
      <c r="H789" s="351"/>
      <c r="I789" s="351"/>
      <c r="J789" s="352"/>
      <c r="K789" s="41"/>
      <c r="L789" s="29"/>
      <c r="M789" s="30"/>
    </row>
    <row r="790" spans="1:13" x14ac:dyDescent="0.4">
      <c r="A790" s="143">
        <f t="shared" si="62"/>
        <v>124</v>
      </c>
      <c r="B790" s="351"/>
      <c r="C790" s="351"/>
      <c r="D790" s="351"/>
      <c r="E790" s="351"/>
      <c r="F790" s="351"/>
      <c r="G790" s="351"/>
      <c r="H790" s="351"/>
      <c r="I790" s="351"/>
      <c r="J790" s="352"/>
      <c r="K790" s="41"/>
      <c r="L790" s="29"/>
      <c r="M790" s="30"/>
    </row>
    <row r="791" spans="1:13" ht="13.2" thickBot="1" x14ac:dyDescent="0.45">
      <c r="A791" s="144">
        <f>G775</f>
        <v>125</v>
      </c>
      <c r="B791" s="360"/>
      <c r="C791" s="360"/>
      <c r="D791" s="360"/>
      <c r="E791" s="360"/>
      <c r="F791" s="360"/>
      <c r="G791" s="360"/>
      <c r="H791" s="360"/>
      <c r="I791" s="360"/>
      <c r="J791" s="361"/>
      <c r="K791" s="41"/>
      <c r="L791" s="31"/>
      <c r="M791" s="32"/>
    </row>
    <row r="792" spans="1:13" ht="6" customHeight="1" thickBot="1" x14ac:dyDescent="0.45">
      <c r="A792" s="23"/>
      <c r="B792" s="35"/>
      <c r="C792" s="23"/>
      <c r="D792" s="35"/>
      <c r="E792" s="23"/>
      <c r="F792" s="9"/>
      <c r="G792" s="92"/>
      <c r="H792" s="58"/>
      <c r="I792" s="77"/>
      <c r="J792" s="78"/>
      <c r="K792" s="41"/>
      <c r="L792" s="77"/>
      <c r="M792" s="78"/>
    </row>
    <row r="793" spans="1:13" ht="25.2" customHeight="1" x14ac:dyDescent="0.4">
      <c r="A793" s="363">
        <v>5.2</v>
      </c>
      <c r="B793" s="366" t="s">
        <v>297</v>
      </c>
      <c r="C793" s="389" t="s">
        <v>19</v>
      </c>
      <c r="D793" s="369" t="s">
        <v>604</v>
      </c>
      <c r="E793" s="370">
        <f>I799</f>
        <v>14</v>
      </c>
      <c r="F793" s="416"/>
      <c r="G793" s="145">
        <v>126</v>
      </c>
      <c r="H793" s="4" t="s">
        <v>482</v>
      </c>
      <c r="I793" s="66">
        <v>2</v>
      </c>
      <c r="J793" s="67">
        <f>I793*14%/105</f>
        <v>2.666666666666667E-3</v>
      </c>
      <c r="K793" s="148" t="str">
        <f t="shared" si="58"/>
        <v/>
      </c>
      <c r="L793" s="86">
        <v>2</v>
      </c>
      <c r="M793" s="67">
        <f>L793*14%/105</f>
        <v>2.666666666666667E-3</v>
      </c>
    </row>
    <row r="794" spans="1:13" ht="25.2" x14ac:dyDescent="0.4">
      <c r="A794" s="364"/>
      <c r="B794" s="367"/>
      <c r="C794" s="390"/>
      <c r="D794" s="353"/>
      <c r="E794" s="371"/>
      <c r="F794" s="416"/>
      <c r="G794" s="146">
        <v>127</v>
      </c>
      <c r="H794" s="61" t="s">
        <v>492</v>
      </c>
      <c r="I794" s="62">
        <v>2</v>
      </c>
      <c r="J794" s="1">
        <f>I794*14%/105</f>
        <v>2.666666666666667E-3</v>
      </c>
      <c r="K794" s="148" t="str">
        <f t="shared" si="58"/>
        <v/>
      </c>
      <c r="L794" s="33">
        <v>2</v>
      </c>
      <c r="M794" s="1">
        <f>L794*14%/105</f>
        <v>2.666666666666667E-3</v>
      </c>
    </row>
    <row r="795" spans="1:13" ht="15.6" customHeight="1" x14ac:dyDescent="0.4">
      <c r="A795" s="364"/>
      <c r="B795" s="367"/>
      <c r="C795" s="390"/>
      <c r="D795" s="353"/>
      <c r="E795" s="371"/>
      <c r="F795" s="416"/>
      <c r="G795" s="146">
        <v>128</v>
      </c>
      <c r="H795" s="61" t="s">
        <v>109</v>
      </c>
      <c r="I795" s="62">
        <v>2</v>
      </c>
      <c r="J795" s="1">
        <f t="shared" ref="J795:J798" si="63">I795*14%/105</f>
        <v>2.666666666666667E-3</v>
      </c>
      <c r="K795" s="148" t="str">
        <f t="shared" si="58"/>
        <v/>
      </c>
      <c r="L795" s="33">
        <v>2</v>
      </c>
      <c r="M795" s="1">
        <f t="shared" ref="M795:M798" si="64">L795*14%/105</f>
        <v>2.666666666666667E-3</v>
      </c>
    </row>
    <row r="796" spans="1:13" ht="37.799999999999997" x14ac:dyDescent="0.4">
      <c r="A796" s="364"/>
      <c r="B796" s="367"/>
      <c r="C796" s="149" t="s">
        <v>247</v>
      </c>
      <c r="D796" s="142" t="s">
        <v>354</v>
      </c>
      <c r="E796" s="371"/>
      <c r="F796" s="151"/>
      <c r="G796" s="146">
        <v>129</v>
      </c>
      <c r="H796" s="61" t="s">
        <v>587</v>
      </c>
      <c r="I796" s="62">
        <v>2</v>
      </c>
      <c r="J796" s="1">
        <f t="shared" si="63"/>
        <v>2.666666666666667E-3</v>
      </c>
      <c r="K796" s="148" t="str">
        <f t="shared" si="58"/>
        <v/>
      </c>
      <c r="L796" s="33">
        <v>2</v>
      </c>
      <c r="M796" s="1">
        <f t="shared" si="64"/>
        <v>2.666666666666667E-3</v>
      </c>
    </row>
    <row r="797" spans="1:13" ht="35.4" customHeight="1" x14ac:dyDescent="0.4">
      <c r="A797" s="364"/>
      <c r="B797" s="367"/>
      <c r="C797" s="390" t="s">
        <v>161</v>
      </c>
      <c r="D797" s="353" t="s">
        <v>722</v>
      </c>
      <c r="E797" s="371"/>
      <c r="F797" s="402"/>
      <c r="G797" s="146">
        <v>130</v>
      </c>
      <c r="H797" s="61" t="s">
        <v>742</v>
      </c>
      <c r="I797" s="62">
        <v>4</v>
      </c>
      <c r="J797" s="1">
        <f t="shared" si="63"/>
        <v>5.333333333333334E-3</v>
      </c>
      <c r="K797" s="148" t="str">
        <f t="shared" si="58"/>
        <v/>
      </c>
      <c r="L797" s="33">
        <v>4</v>
      </c>
      <c r="M797" s="1">
        <f t="shared" si="64"/>
        <v>5.333333333333334E-3</v>
      </c>
    </row>
    <row r="798" spans="1:13" ht="15.6" customHeight="1" x14ac:dyDescent="0.4">
      <c r="A798" s="364"/>
      <c r="B798" s="367"/>
      <c r="C798" s="390"/>
      <c r="D798" s="353"/>
      <c r="E798" s="371"/>
      <c r="F798" s="402"/>
      <c r="G798" s="146">
        <v>131</v>
      </c>
      <c r="H798" s="61" t="s">
        <v>698</v>
      </c>
      <c r="I798" s="62">
        <v>2</v>
      </c>
      <c r="J798" s="1">
        <f t="shared" si="63"/>
        <v>2.666666666666667E-3</v>
      </c>
      <c r="K798" s="148" t="str">
        <f t="shared" si="58"/>
        <v/>
      </c>
      <c r="L798" s="33">
        <v>2</v>
      </c>
      <c r="M798" s="1">
        <f t="shared" si="64"/>
        <v>2.666666666666667E-3</v>
      </c>
    </row>
    <row r="799" spans="1:13" ht="16.2" customHeight="1" thickBot="1" x14ac:dyDescent="0.45">
      <c r="A799" s="365"/>
      <c r="B799" s="368"/>
      <c r="C799" s="391"/>
      <c r="D799" s="354"/>
      <c r="E799" s="372"/>
      <c r="F799" s="6"/>
      <c r="G799" s="355" t="s">
        <v>4</v>
      </c>
      <c r="H799" s="356"/>
      <c r="I799" s="63">
        <f>SUM(I793:I798)</f>
        <v>14</v>
      </c>
      <c r="J799" s="2">
        <f>SUM(J793:J798)</f>
        <v>1.8666666666666668E-2</v>
      </c>
      <c r="K799" s="148" t="str">
        <f t="shared" si="58"/>
        <v/>
      </c>
      <c r="L799" s="3">
        <f>SUM(L793:L798)</f>
        <v>14</v>
      </c>
      <c r="M799" s="2">
        <f>SUM(M793:M798)</f>
        <v>1.8666666666666668E-2</v>
      </c>
    </row>
    <row r="800" spans="1:13" ht="6" customHeight="1" thickBot="1" x14ac:dyDescent="0.45">
      <c r="A800" s="41"/>
      <c r="B800" s="35"/>
      <c r="C800" s="41"/>
      <c r="D800" s="58"/>
      <c r="E800" s="41"/>
      <c r="G800" s="76"/>
      <c r="H800" s="76"/>
      <c r="I800" s="83"/>
      <c r="J800" s="84"/>
      <c r="K800" s="41"/>
      <c r="L800" s="87"/>
      <c r="M800" s="94"/>
    </row>
    <row r="801" spans="1:13" ht="12.6" customHeight="1" x14ac:dyDescent="0.4">
      <c r="A801" s="357" t="s">
        <v>955</v>
      </c>
      <c r="B801" s="358"/>
      <c r="C801" s="358"/>
      <c r="D801" s="358"/>
      <c r="E801" s="358"/>
      <c r="F801" s="358"/>
      <c r="G801" s="358"/>
      <c r="H801" s="358"/>
      <c r="I801" s="358"/>
      <c r="J801" s="359"/>
      <c r="K801" s="148"/>
      <c r="L801" s="26" t="s">
        <v>70</v>
      </c>
      <c r="M801" s="27" t="s">
        <v>78</v>
      </c>
    </row>
    <row r="802" spans="1:13" x14ac:dyDescent="0.4">
      <c r="A802" s="143">
        <f t="shared" ref="A802:A807" si="65">G793</f>
        <v>126</v>
      </c>
      <c r="B802" s="351"/>
      <c r="C802" s="351"/>
      <c r="D802" s="351"/>
      <c r="E802" s="351"/>
      <c r="F802" s="351"/>
      <c r="G802" s="351"/>
      <c r="H802" s="351"/>
      <c r="I802" s="351"/>
      <c r="J802" s="352"/>
      <c r="K802" s="41"/>
      <c r="L802" s="29"/>
      <c r="M802" s="30"/>
    </row>
    <row r="803" spans="1:13" x14ac:dyDescent="0.4">
      <c r="A803" s="143">
        <f t="shared" si="65"/>
        <v>127</v>
      </c>
      <c r="B803" s="351"/>
      <c r="C803" s="351"/>
      <c r="D803" s="351"/>
      <c r="E803" s="351"/>
      <c r="F803" s="351"/>
      <c r="G803" s="351"/>
      <c r="H803" s="351"/>
      <c r="I803" s="351"/>
      <c r="J803" s="352"/>
      <c r="K803" s="41"/>
      <c r="L803" s="29"/>
      <c r="M803" s="30"/>
    </row>
    <row r="804" spans="1:13" x14ac:dyDescent="0.4">
      <c r="A804" s="143">
        <f t="shared" si="65"/>
        <v>128</v>
      </c>
      <c r="B804" s="351"/>
      <c r="C804" s="351"/>
      <c r="D804" s="351"/>
      <c r="E804" s="351"/>
      <c r="F804" s="351"/>
      <c r="G804" s="351"/>
      <c r="H804" s="351"/>
      <c r="I804" s="351"/>
      <c r="J804" s="352"/>
      <c r="K804" s="41"/>
      <c r="L804" s="29"/>
      <c r="M804" s="30"/>
    </row>
    <row r="805" spans="1:13" x14ac:dyDescent="0.4">
      <c r="A805" s="143">
        <f t="shared" si="65"/>
        <v>129</v>
      </c>
      <c r="B805" s="351"/>
      <c r="C805" s="351"/>
      <c r="D805" s="351"/>
      <c r="E805" s="351"/>
      <c r="F805" s="351"/>
      <c r="G805" s="351"/>
      <c r="H805" s="351"/>
      <c r="I805" s="351"/>
      <c r="J805" s="352"/>
      <c r="K805" s="41"/>
      <c r="L805" s="29"/>
      <c r="M805" s="30"/>
    </row>
    <row r="806" spans="1:13" x14ac:dyDescent="0.4">
      <c r="A806" s="143">
        <f t="shared" si="65"/>
        <v>130</v>
      </c>
      <c r="B806" s="351"/>
      <c r="C806" s="351"/>
      <c r="D806" s="351"/>
      <c r="E806" s="351"/>
      <c r="F806" s="351"/>
      <c r="G806" s="351"/>
      <c r="H806" s="351"/>
      <c r="I806" s="351"/>
      <c r="J806" s="352"/>
      <c r="K806" s="41"/>
      <c r="L806" s="29"/>
      <c r="M806" s="30"/>
    </row>
    <row r="807" spans="1:13" ht="13.2" thickBot="1" x14ac:dyDescent="0.45">
      <c r="A807" s="144">
        <f t="shared" si="65"/>
        <v>131</v>
      </c>
      <c r="B807" s="360"/>
      <c r="C807" s="360"/>
      <c r="D807" s="360"/>
      <c r="E807" s="360"/>
      <c r="F807" s="360"/>
      <c r="G807" s="360"/>
      <c r="H807" s="360"/>
      <c r="I807" s="360"/>
      <c r="J807" s="361"/>
      <c r="K807" s="41"/>
      <c r="L807" s="38"/>
      <c r="M807" s="57"/>
    </row>
    <row r="808" spans="1:13" ht="6" customHeight="1" thickBot="1" x14ac:dyDescent="0.45">
      <c r="K808" s="41"/>
    </row>
    <row r="809" spans="1:13" ht="25.2" customHeight="1" x14ac:dyDescent="0.4">
      <c r="A809" s="363">
        <v>5.3</v>
      </c>
      <c r="B809" s="366" t="s">
        <v>785</v>
      </c>
      <c r="C809" s="389" t="s">
        <v>20</v>
      </c>
      <c r="D809" s="369" t="s">
        <v>303</v>
      </c>
      <c r="E809" s="370">
        <f>I816</f>
        <v>14</v>
      </c>
      <c r="F809" s="416"/>
      <c r="G809" s="145">
        <v>132</v>
      </c>
      <c r="H809" s="4" t="s">
        <v>503</v>
      </c>
      <c r="I809" s="66">
        <v>1</v>
      </c>
      <c r="J809" s="67">
        <f>I809*14%/105</f>
        <v>1.3333333333333335E-3</v>
      </c>
      <c r="K809" s="148" t="str">
        <f t="shared" si="58"/>
        <v/>
      </c>
      <c r="L809" s="86">
        <v>1</v>
      </c>
      <c r="M809" s="67">
        <f>L809*14%/105</f>
        <v>1.3333333333333335E-3</v>
      </c>
    </row>
    <row r="810" spans="1:13" ht="25.2" x14ac:dyDescent="0.4">
      <c r="A810" s="364"/>
      <c r="B810" s="367"/>
      <c r="C810" s="390"/>
      <c r="D810" s="353"/>
      <c r="E810" s="371"/>
      <c r="F810" s="416"/>
      <c r="G810" s="146">
        <v>133</v>
      </c>
      <c r="H810" s="61" t="s">
        <v>984</v>
      </c>
      <c r="I810" s="62">
        <v>5</v>
      </c>
      <c r="J810" s="1">
        <f>I810*14%/105</f>
        <v>6.6666666666666671E-3</v>
      </c>
      <c r="K810" s="148" t="str">
        <f t="shared" si="58"/>
        <v/>
      </c>
      <c r="L810" s="33">
        <v>5</v>
      </c>
      <c r="M810" s="1">
        <f>L810*14%/105</f>
        <v>6.6666666666666671E-3</v>
      </c>
    </row>
    <row r="811" spans="1:13" ht="54" customHeight="1" x14ac:dyDescent="0.4">
      <c r="A811" s="364"/>
      <c r="B811" s="367"/>
      <c r="C811" s="390"/>
      <c r="D811" s="353"/>
      <c r="E811" s="371"/>
      <c r="F811" s="416"/>
      <c r="G811" s="146">
        <v>134</v>
      </c>
      <c r="H811" s="61" t="s">
        <v>588</v>
      </c>
      <c r="I811" s="62">
        <v>1</v>
      </c>
      <c r="J811" s="1">
        <f t="shared" ref="J811:J815" si="66">I811*14%/105</f>
        <v>1.3333333333333335E-3</v>
      </c>
      <c r="K811" s="148" t="str">
        <f t="shared" si="58"/>
        <v/>
      </c>
      <c r="L811" s="33">
        <v>1</v>
      </c>
      <c r="M811" s="1">
        <f t="shared" ref="M811:M815" si="67">L811*14%/105</f>
        <v>1.3333333333333335E-3</v>
      </c>
    </row>
    <row r="812" spans="1:13" ht="25.2" x14ac:dyDescent="0.4">
      <c r="A812" s="364"/>
      <c r="B812" s="367"/>
      <c r="C812" s="390"/>
      <c r="D812" s="353"/>
      <c r="E812" s="371"/>
      <c r="F812" s="416"/>
      <c r="G812" s="146">
        <v>135</v>
      </c>
      <c r="H812" s="61" t="s">
        <v>483</v>
      </c>
      <c r="I812" s="62">
        <v>1</v>
      </c>
      <c r="J812" s="1">
        <f t="shared" si="66"/>
        <v>1.3333333333333335E-3</v>
      </c>
      <c r="K812" s="148" t="str">
        <f t="shared" si="58"/>
        <v/>
      </c>
      <c r="L812" s="33">
        <v>1</v>
      </c>
      <c r="M812" s="1">
        <f t="shared" si="67"/>
        <v>1.3333333333333335E-3</v>
      </c>
    </row>
    <row r="813" spans="1:13" ht="25.2" x14ac:dyDescent="0.4">
      <c r="A813" s="364"/>
      <c r="B813" s="367"/>
      <c r="C813" s="390"/>
      <c r="D813" s="353"/>
      <c r="E813" s="371"/>
      <c r="F813" s="416"/>
      <c r="G813" s="146">
        <v>136</v>
      </c>
      <c r="H813" s="61" t="s">
        <v>539</v>
      </c>
      <c r="I813" s="62">
        <v>1</v>
      </c>
      <c r="J813" s="1">
        <f t="shared" si="66"/>
        <v>1.3333333333333335E-3</v>
      </c>
      <c r="K813" s="148" t="str">
        <f t="shared" si="58"/>
        <v/>
      </c>
      <c r="L813" s="33">
        <v>1</v>
      </c>
      <c r="M813" s="1">
        <f t="shared" si="67"/>
        <v>1.3333333333333335E-3</v>
      </c>
    </row>
    <row r="814" spans="1:13" ht="15.6" customHeight="1" x14ac:dyDescent="0.4">
      <c r="A814" s="364"/>
      <c r="B814" s="367"/>
      <c r="C814" s="390"/>
      <c r="D814" s="353"/>
      <c r="E814" s="371"/>
      <c r="F814" s="416"/>
      <c r="G814" s="146">
        <v>137</v>
      </c>
      <c r="H814" s="61" t="s">
        <v>304</v>
      </c>
      <c r="I814" s="62">
        <v>4</v>
      </c>
      <c r="J814" s="1">
        <f t="shared" si="66"/>
        <v>5.333333333333334E-3</v>
      </c>
      <c r="K814" s="148" t="str">
        <f t="shared" si="58"/>
        <v/>
      </c>
      <c r="L814" s="33">
        <v>4</v>
      </c>
      <c r="M814" s="1">
        <f t="shared" si="67"/>
        <v>5.333333333333334E-3</v>
      </c>
    </row>
    <row r="815" spans="1:13" ht="15.6" customHeight="1" x14ac:dyDescent="0.4">
      <c r="A815" s="364"/>
      <c r="B815" s="367"/>
      <c r="C815" s="390"/>
      <c r="D815" s="353"/>
      <c r="E815" s="371"/>
      <c r="F815" s="416"/>
      <c r="G815" s="146">
        <v>138</v>
      </c>
      <c r="H815" s="61" t="s">
        <v>202</v>
      </c>
      <c r="I815" s="62">
        <v>1</v>
      </c>
      <c r="J815" s="1">
        <f t="shared" si="66"/>
        <v>1.3333333333333335E-3</v>
      </c>
      <c r="K815" s="148" t="str">
        <f t="shared" si="58"/>
        <v/>
      </c>
      <c r="L815" s="33">
        <v>1</v>
      </c>
      <c r="M815" s="1">
        <f t="shared" si="67"/>
        <v>1.3333333333333335E-3</v>
      </c>
    </row>
    <row r="816" spans="1:13" ht="16.2" customHeight="1" thickBot="1" x14ac:dyDescent="0.45">
      <c r="A816" s="365"/>
      <c r="B816" s="368"/>
      <c r="C816" s="391"/>
      <c r="D816" s="354"/>
      <c r="E816" s="372"/>
      <c r="F816" s="6"/>
      <c r="G816" s="355" t="s">
        <v>4</v>
      </c>
      <c r="H816" s="356"/>
      <c r="I816" s="63">
        <f>SUM(I809:I815)</f>
        <v>14</v>
      </c>
      <c r="J816" s="2">
        <f>SUM(J809:J815)</f>
        <v>1.8666666666666668E-2</v>
      </c>
      <c r="K816" s="148" t="str">
        <f t="shared" si="58"/>
        <v/>
      </c>
      <c r="L816" s="3">
        <f>SUM(L809:L815)</f>
        <v>14</v>
      </c>
      <c r="M816" s="2">
        <f>SUM(M809:M815)</f>
        <v>1.8666666666666668E-2</v>
      </c>
    </row>
    <row r="817" spans="1:13" ht="6" customHeight="1" thickBot="1" x14ac:dyDescent="0.45">
      <c r="A817" s="41"/>
      <c r="B817" s="35"/>
      <c r="C817" s="41"/>
      <c r="D817" s="58"/>
      <c r="E817" s="41"/>
      <c r="G817" s="76"/>
      <c r="H817" s="76"/>
      <c r="I817" s="83"/>
      <c r="J817" s="90"/>
      <c r="K817" s="41"/>
      <c r="L817" s="83"/>
      <c r="M817" s="90"/>
    </row>
    <row r="818" spans="1:13" ht="12" customHeight="1" x14ac:dyDescent="0.4">
      <c r="A818" s="406" t="s">
        <v>955</v>
      </c>
      <c r="B818" s="407"/>
      <c r="C818" s="407"/>
      <c r="D818" s="407"/>
      <c r="E818" s="407"/>
      <c r="F818" s="407"/>
      <c r="G818" s="407"/>
      <c r="H818" s="407"/>
      <c r="I818" s="407"/>
      <c r="J818" s="408"/>
      <c r="K818" s="148"/>
      <c r="L818" s="26" t="s">
        <v>70</v>
      </c>
      <c r="M818" s="27" t="s">
        <v>78</v>
      </c>
    </row>
    <row r="819" spans="1:13" x14ac:dyDescent="0.4">
      <c r="A819" s="143">
        <f>G809</f>
        <v>132</v>
      </c>
      <c r="B819" s="351"/>
      <c r="C819" s="351"/>
      <c r="D819" s="351"/>
      <c r="E819" s="351"/>
      <c r="F819" s="351"/>
      <c r="G819" s="351"/>
      <c r="H819" s="351"/>
      <c r="I819" s="351"/>
      <c r="J819" s="352"/>
      <c r="K819" s="41"/>
      <c r="L819" s="29"/>
      <c r="M819" s="30"/>
    </row>
    <row r="820" spans="1:13" x14ac:dyDescent="0.4">
      <c r="A820" s="143">
        <f t="shared" ref="A820:A825" si="68">G810</f>
        <v>133</v>
      </c>
      <c r="B820" s="351"/>
      <c r="C820" s="351"/>
      <c r="D820" s="351"/>
      <c r="E820" s="351"/>
      <c r="F820" s="351"/>
      <c r="G820" s="351"/>
      <c r="H820" s="351"/>
      <c r="I820" s="351"/>
      <c r="J820" s="352"/>
      <c r="K820" s="41"/>
      <c r="L820" s="29"/>
      <c r="M820" s="30"/>
    </row>
    <row r="821" spans="1:13" x14ac:dyDescent="0.4">
      <c r="A821" s="143">
        <f t="shared" si="68"/>
        <v>134</v>
      </c>
      <c r="B821" s="351"/>
      <c r="C821" s="351"/>
      <c r="D821" s="351"/>
      <c r="E821" s="351"/>
      <c r="F821" s="351"/>
      <c r="G821" s="351"/>
      <c r="H821" s="351"/>
      <c r="I821" s="351"/>
      <c r="J821" s="352"/>
      <c r="K821" s="41"/>
      <c r="L821" s="29"/>
      <c r="M821" s="30"/>
    </row>
    <row r="822" spans="1:13" x14ac:dyDescent="0.4">
      <c r="A822" s="143">
        <f t="shared" si="68"/>
        <v>135</v>
      </c>
      <c r="B822" s="351"/>
      <c r="C822" s="351"/>
      <c r="D822" s="351"/>
      <c r="E822" s="351"/>
      <c r="F822" s="351"/>
      <c r="G822" s="351"/>
      <c r="H822" s="351"/>
      <c r="I822" s="351"/>
      <c r="J822" s="352"/>
      <c r="K822" s="41"/>
      <c r="L822" s="29"/>
      <c r="M822" s="30"/>
    </row>
    <row r="823" spans="1:13" x14ac:dyDescent="0.4">
      <c r="A823" s="143">
        <f t="shared" si="68"/>
        <v>136</v>
      </c>
      <c r="B823" s="351"/>
      <c r="C823" s="351"/>
      <c r="D823" s="351"/>
      <c r="E823" s="351"/>
      <c r="F823" s="351"/>
      <c r="G823" s="351"/>
      <c r="H823" s="351"/>
      <c r="I823" s="351"/>
      <c r="J823" s="352"/>
      <c r="K823" s="41"/>
      <c r="L823" s="29"/>
      <c r="M823" s="30"/>
    </row>
    <row r="824" spans="1:13" x14ac:dyDescent="0.4">
      <c r="A824" s="143">
        <f t="shared" si="68"/>
        <v>137</v>
      </c>
      <c r="B824" s="351"/>
      <c r="C824" s="351"/>
      <c r="D824" s="351"/>
      <c r="E824" s="351"/>
      <c r="F824" s="351"/>
      <c r="G824" s="351"/>
      <c r="H824" s="351"/>
      <c r="I824" s="351"/>
      <c r="J824" s="352"/>
      <c r="K824" s="41"/>
      <c r="L824" s="29"/>
      <c r="M824" s="30"/>
    </row>
    <row r="825" spans="1:13" ht="13.2" thickBot="1" x14ac:dyDescent="0.45">
      <c r="A825" s="144">
        <f t="shared" si="68"/>
        <v>138</v>
      </c>
      <c r="B825" s="360"/>
      <c r="C825" s="360"/>
      <c r="D825" s="360"/>
      <c r="E825" s="360"/>
      <c r="F825" s="360"/>
      <c r="G825" s="360"/>
      <c r="H825" s="360"/>
      <c r="I825" s="360"/>
      <c r="J825" s="361"/>
      <c r="K825" s="41"/>
      <c r="L825" s="38"/>
      <c r="M825" s="40"/>
    </row>
    <row r="826" spans="1:13" ht="6" customHeight="1" thickBot="1" x14ac:dyDescent="0.45">
      <c r="A826" s="127"/>
      <c r="B826" s="35"/>
      <c r="C826" s="41"/>
      <c r="D826" s="58"/>
      <c r="E826" s="41"/>
      <c r="G826" s="76"/>
      <c r="H826" s="76"/>
      <c r="I826" s="83"/>
      <c r="J826" s="90"/>
      <c r="K826" s="41"/>
      <c r="L826" s="83"/>
      <c r="M826" s="90"/>
    </row>
    <row r="827" spans="1:13" ht="63" x14ac:dyDescent="0.4">
      <c r="A827" s="363">
        <v>5.4</v>
      </c>
      <c r="B827" s="366" t="s">
        <v>203</v>
      </c>
      <c r="C827" s="150" t="s">
        <v>21</v>
      </c>
      <c r="D827" s="152" t="s">
        <v>204</v>
      </c>
      <c r="E827" s="370">
        <f>I830</f>
        <v>7</v>
      </c>
      <c r="F827" s="151"/>
      <c r="G827" s="145">
        <v>139</v>
      </c>
      <c r="H827" s="4" t="s">
        <v>753</v>
      </c>
      <c r="I827" s="66">
        <v>4</v>
      </c>
      <c r="J827" s="67">
        <f>I827*14%/105</f>
        <v>5.333333333333334E-3</v>
      </c>
      <c r="K827" s="148" t="str">
        <f t="shared" ref="K827:K876" si="69">IF(AND(L827&gt;=0,L827&lt;=I827),"",IF(AND(L827&gt;I827),"*"))</f>
        <v/>
      </c>
      <c r="L827" s="86">
        <v>4</v>
      </c>
      <c r="M827" s="67">
        <f>L827*14%/105</f>
        <v>5.333333333333334E-3</v>
      </c>
    </row>
    <row r="828" spans="1:13" ht="25.2" customHeight="1" x14ac:dyDescent="0.4">
      <c r="A828" s="364"/>
      <c r="B828" s="367"/>
      <c r="C828" s="390" t="s">
        <v>162</v>
      </c>
      <c r="D828" s="353" t="s">
        <v>355</v>
      </c>
      <c r="E828" s="371"/>
      <c r="F828" s="416"/>
      <c r="G828" s="146">
        <v>140</v>
      </c>
      <c r="H828" s="61" t="s">
        <v>761</v>
      </c>
      <c r="I828" s="62">
        <v>2</v>
      </c>
      <c r="J828" s="1">
        <f>I828*14%/105</f>
        <v>2.666666666666667E-3</v>
      </c>
      <c r="K828" s="148" t="str">
        <f t="shared" si="69"/>
        <v/>
      </c>
      <c r="L828" s="33">
        <v>2</v>
      </c>
      <c r="M828" s="1">
        <f>L828*14%/105</f>
        <v>2.666666666666667E-3</v>
      </c>
    </row>
    <row r="829" spans="1:13" ht="25.2" x14ac:dyDescent="0.4">
      <c r="A829" s="364"/>
      <c r="B829" s="367"/>
      <c r="C829" s="390"/>
      <c r="D829" s="353"/>
      <c r="E829" s="371"/>
      <c r="F829" s="416"/>
      <c r="G829" s="146">
        <v>141</v>
      </c>
      <c r="H829" s="61" t="s">
        <v>805</v>
      </c>
      <c r="I829" s="62">
        <v>1</v>
      </c>
      <c r="J829" s="1">
        <f>I829*14%/105</f>
        <v>1.3333333333333335E-3</v>
      </c>
      <c r="K829" s="148" t="str">
        <f t="shared" si="69"/>
        <v/>
      </c>
      <c r="L829" s="33">
        <v>1</v>
      </c>
      <c r="M829" s="1">
        <f>L829*14%/105</f>
        <v>1.3333333333333335E-3</v>
      </c>
    </row>
    <row r="830" spans="1:13" ht="16.2" customHeight="1" thickBot="1" x14ac:dyDescent="0.45">
      <c r="A830" s="365"/>
      <c r="B830" s="368"/>
      <c r="C830" s="391"/>
      <c r="D830" s="354"/>
      <c r="E830" s="372"/>
      <c r="F830" s="6"/>
      <c r="G830" s="355" t="s">
        <v>4</v>
      </c>
      <c r="H830" s="356"/>
      <c r="I830" s="63">
        <f>SUM(I827:I829)</f>
        <v>7</v>
      </c>
      <c r="J830" s="2">
        <f>SUM(J827:J829)</f>
        <v>9.3333333333333341E-3</v>
      </c>
      <c r="K830" s="148" t="str">
        <f t="shared" si="69"/>
        <v/>
      </c>
      <c r="L830" s="3">
        <f>SUM(L827:L829)</f>
        <v>7</v>
      </c>
      <c r="M830" s="2">
        <f>SUM(M827:M829)</f>
        <v>9.3333333333333341E-3</v>
      </c>
    </row>
    <row r="831" spans="1:13" ht="6" customHeight="1" thickBot="1" x14ac:dyDescent="0.45">
      <c r="A831" s="41"/>
      <c r="B831" s="35"/>
      <c r="C831" s="41"/>
      <c r="D831" s="58"/>
      <c r="E831" s="41"/>
      <c r="G831" s="76"/>
      <c r="H831" s="76"/>
      <c r="I831" s="83"/>
      <c r="J831" s="90"/>
      <c r="K831" s="41"/>
      <c r="L831" s="83"/>
      <c r="M831" s="90"/>
    </row>
    <row r="832" spans="1:13" ht="10.95" customHeight="1" x14ac:dyDescent="0.4">
      <c r="A832" s="406" t="s">
        <v>955</v>
      </c>
      <c r="B832" s="407"/>
      <c r="C832" s="407"/>
      <c r="D832" s="407"/>
      <c r="E832" s="407"/>
      <c r="F832" s="407"/>
      <c r="G832" s="407"/>
      <c r="H832" s="407"/>
      <c r="I832" s="407"/>
      <c r="J832" s="408"/>
      <c r="K832" s="148"/>
      <c r="L832" s="26" t="s">
        <v>70</v>
      </c>
      <c r="M832" s="27" t="s">
        <v>78</v>
      </c>
    </row>
    <row r="833" spans="1:13" x14ac:dyDescent="0.4">
      <c r="A833" s="143">
        <f>G827</f>
        <v>139</v>
      </c>
      <c r="B833" s="392"/>
      <c r="C833" s="393"/>
      <c r="D833" s="393"/>
      <c r="E833" s="393"/>
      <c r="F833" s="393"/>
      <c r="G833" s="393"/>
      <c r="H833" s="393"/>
      <c r="I833" s="393"/>
      <c r="J833" s="394"/>
      <c r="K833" s="41"/>
      <c r="L833" s="29"/>
      <c r="M833" s="30"/>
    </row>
    <row r="834" spans="1:13" x14ac:dyDescent="0.4">
      <c r="A834" s="143">
        <f t="shared" ref="A834:A835" si="70">G828</f>
        <v>140</v>
      </c>
      <c r="B834" s="392"/>
      <c r="C834" s="393"/>
      <c r="D834" s="393"/>
      <c r="E834" s="393"/>
      <c r="F834" s="393"/>
      <c r="G834" s="393"/>
      <c r="H834" s="393"/>
      <c r="I834" s="393"/>
      <c r="J834" s="394"/>
      <c r="K834" s="41"/>
      <c r="L834" s="29"/>
      <c r="M834" s="30"/>
    </row>
    <row r="835" spans="1:13" ht="13.2" thickBot="1" x14ac:dyDescent="0.45">
      <c r="A835" s="144">
        <f t="shared" si="70"/>
        <v>141</v>
      </c>
      <c r="B835" s="395"/>
      <c r="C835" s="396"/>
      <c r="D835" s="396"/>
      <c r="E835" s="396"/>
      <c r="F835" s="396"/>
      <c r="G835" s="396"/>
      <c r="H835" s="396"/>
      <c r="I835" s="396"/>
      <c r="J835" s="397"/>
      <c r="K835" s="41"/>
      <c r="L835" s="31"/>
      <c r="M835" s="32"/>
    </row>
    <row r="836" spans="1:13" ht="6" customHeight="1" thickBot="1" x14ac:dyDescent="0.45">
      <c r="K836" s="41"/>
    </row>
    <row r="837" spans="1:13" ht="12.6" customHeight="1" x14ac:dyDescent="0.4">
      <c r="A837" s="363">
        <v>5.5</v>
      </c>
      <c r="B837" s="366" t="s">
        <v>784</v>
      </c>
      <c r="C837" s="389" t="s">
        <v>22</v>
      </c>
      <c r="D837" s="369" t="s">
        <v>510</v>
      </c>
      <c r="E837" s="370">
        <f>I845</f>
        <v>18</v>
      </c>
      <c r="F837" s="402"/>
      <c r="G837" s="145">
        <v>142</v>
      </c>
      <c r="H837" s="4" t="s">
        <v>205</v>
      </c>
      <c r="I837" s="66">
        <v>2</v>
      </c>
      <c r="J837" s="67">
        <f>I837*14%/105</f>
        <v>2.666666666666667E-3</v>
      </c>
      <c r="K837" s="148" t="str">
        <f t="shared" si="69"/>
        <v/>
      </c>
      <c r="L837" s="86">
        <v>2</v>
      </c>
      <c r="M837" s="67">
        <f>L837*14%/105</f>
        <v>2.666666666666667E-3</v>
      </c>
    </row>
    <row r="838" spans="1:13" ht="15.6" customHeight="1" x14ac:dyDescent="0.4">
      <c r="A838" s="364"/>
      <c r="B838" s="367"/>
      <c r="C838" s="390"/>
      <c r="D838" s="353"/>
      <c r="E838" s="371"/>
      <c r="F838" s="402"/>
      <c r="G838" s="146">
        <v>143</v>
      </c>
      <c r="H838" s="61" t="s">
        <v>206</v>
      </c>
      <c r="I838" s="62">
        <v>2</v>
      </c>
      <c r="J838" s="1">
        <f>I838*14%/105</f>
        <v>2.666666666666667E-3</v>
      </c>
      <c r="K838" s="148" t="str">
        <f t="shared" si="69"/>
        <v/>
      </c>
      <c r="L838" s="33">
        <v>2</v>
      </c>
      <c r="M838" s="1">
        <f>L838*14%/105</f>
        <v>2.666666666666667E-3</v>
      </c>
    </row>
    <row r="839" spans="1:13" ht="25.2" x14ac:dyDescent="0.4">
      <c r="A839" s="364"/>
      <c r="B839" s="367"/>
      <c r="C839" s="390"/>
      <c r="D839" s="353"/>
      <c r="E839" s="371"/>
      <c r="F839" s="402"/>
      <c r="G839" s="146">
        <v>144</v>
      </c>
      <c r="H839" s="61" t="s">
        <v>356</v>
      </c>
      <c r="I839" s="62">
        <v>3</v>
      </c>
      <c r="J839" s="1">
        <f t="shared" ref="J839:J844" si="71">I839*14%/105</f>
        <v>4.0000000000000001E-3</v>
      </c>
      <c r="K839" s="148" t="str">
        <f t="shared" si="69"/>
        <v/>
      </c>
      <c r="L839" s="33">
        <v>3</v>
      </c>
      <c r="M839" s="1">
        <f t="shared" ref="M839:M844" si="72">L839*14%/105</f>
        <v>4.0000000000000001E-3</v>
      </c>
    </row>
    <row r="840" spans="1:13" ht="15.6" customHeight="1" x14ac:dyDescent="0.4">
      <c r="A840" s="364"/>
      <c r="B840" s="367"/>
      <c r="C840" s="390"/>
      <c r="D840" s="353"/>
      <c r="E840" s="371"/>
      <c r="F840" s="402"/>
      <c r="G840" s="146">
        <v>145</v>
      </c>
      <c r="H840" s="61" t="s">
        <v>231</v>
      </c>
      <c r="I840" s="62">
        <v>2</v>
      </c>
      <c r="J840" s="1">
        <f t="shared" si="71"/>
        <v>2.666666666666667E-3</v>
      </c>
      <c r="K840" s="148" t="str">
        <f t="shared" si="69"/>
        <v/>
      </c>
      <c r="L840" s="33">
        <v>2</v>
      </c>
      <c r="M840" s="1">
        <f t="shared" si="72"/>
        <v>2.666666666666667E-3</v>
      </c>
    </row>
    <row r="841" spans="1:13" ht="50.4" x14ac:dyDescent="0.4">
      <c r="A841" s="364"/>
      <c r="B841" s="367"/>
      <c r="C841" s="149" t="s">
        <v>248</v>
      </c>
      <c r="D841" s="142" t="s">
        <v>605</v>
      </c>
      <c r="E841" s="371"/>
      <c r="F841" s="6"/>
      <c r="G841" s="146">
        <v>146</v>
      </c>
      <c r="H841" s="61" t="s">
        <v>754</v>
      </c>
      <c r="I841" s="62">
        <v>2</v>
      </c>
      <c r="J841" s="1">
        <f t="shared" si="71"/>
        <v>2.666666666666667E-3</v>
      </c>
      <c r="K841" s="148" t="str">
        <f t="shared" si="69"/>
        <v/>
      </c>
      <c r="L841" s="33">
        <v>2</v>
      </c>
      <c r="M841" s="1">
        <f t="shared" si="72"/>
        <v>2.666666666666667E-3</v>
      </c>
    </row>
    <row r="842" spans="1:13" ht="36.6" customHeight="1" x14ac:dyDescent="0.4">
      <c r="A842" s="364"/>
      <c r="B842" s="367"/>
      <c r="C842" s="390" t="s">
        <v>249</v>
      </c>
      <c r="D842" s="353" t="s">
        <v>546</v>
      </c>
      <c r="E842" s="371"/>
      <c r="F842" s="402"/>
      <c r="G842" s="146">
        <v>147</v>
      </c>
      <c r="H842" s="61" t="s">
        <v>743</v>
      </c>
      <c r="I842" s="62">
        <v>2</v>
      </c>
      <c r="J842" s="1">
        <f t="shared" si="71"/>
        <v>2.666666666666667E-3</v>
      </c>
      <c r="K842" s="148" t="str">
        <f t="shared" si="69"/>
        <v/>
      </c>
      <c r="L842" s="33">
        <v>2</v>
      </c>
      <c r="M842" s="1">
        <f t="shared" si="72"/>
        <v>2.666666666666667E-3</v>
      </c>
    </row>
    <row r="843" spans="1:13" ht="63.6" customHeight="1" x14ac:dyDescent="0.4">
      <c r="A843" s="364"/>
      <c r="B843" s="367"/>
      <c r="C843" s="390"/>
      <c r="D843" s="353"/>
      <c r="E843" s="371"/>
      <c r="F843" s="402"/>
      <c r="G843" s="146">
        <v>148</v>
      </c>
      <c r="H843" s="61" t="s">
        <v>974</v>
      </c>
      <c r="I843" s="62">
        <v>3</v>
      </c>
      <c r="J843" s="1">
        <f t="shared" si="71"/>
        <v>4.0000000000000001E-3</v>
      </c>
      <c r="K843" s="148" t="str">
        <f t="shared" si="69"/>
        <v/>
      </c>
      <c r="L843" s="33">
        <v>3</v>
      </c>
      <c r="M843" s="1">
        <f t="shared" si="72"/>
        <v>4.0000000000000001E-3</v>
      </c>
    </row>
    <row r="844" spans="1:13" ht="25.2" customHeight="1" x14ac:dyDescent="0.4">
      <c r="A844" s="364"/>
      <c r="B844" s="367"/>
      <c r="C844" s="390" t="s">
        <v>250</v>
      </c>
      <c r="D844" s="353" t="s">
        <v>322</v>
      </c>
      <c r="E844" s="371"/>
      <c r="F844" s="151"/>
      <c r="G844" s="146">
        <v>149</v>
      </c>
      <c r="H844" s="61" t="s">
        <v>755</v>
      </c>
      <c r="I844" s="62">
        <v>2</v>
      </c>
      <c r="J844" s="1">
        <f t="shared" si="71"/>
        <v>2.666666666666667E-3</v>
      </c>
      <c r="K844" s="148" t="str">
        <f t="shared" si="69"/>
        <v/>
      </c>
      <c r="L844" s="33">
        <v>2</v>
      </c>
      <c r="M844" s="1">
        <f t="shared" si="72"/>
        <v>2.666666666666667E-3</v>
      </c>
    </row>
    <row r="845" spans="1:13" ht="16.2" customHeight="1" thickBot="1" x14ac:dyDescent="0.45">
      <c r="A845" s="365"/>
      <c r="B845" s="368"/>
      <c r="C845" s="391"/>
      <c r="D845" s="354"/>
      <c r="E845" s="372"/>
      <c r="F845" s="6"/>
      <c r="G845" s="355" t="s">
        <v>4</v>
      </c>
      <c r="H845" s="356"/>
      <c r="I845" s="63">
        <f>SUM(I837:I844)</f>
        <v>18</v>
      </c>
      <c r="J845" s="42">
        <f>SUM(J837:J844)</f>
        <v>2.4000000000000004E-2</v>
      </c>
      <c r="K845" s="148" t="str">
        <f t="shared" si="69"/>
        <v/>
      </c>
      <c r="L845" s="3">
        <f>SUM(L837:L844)</f>
        <v>18</v>
      </c>
      <c r="M845" s="42">
        <f>SUM(M837:M844)</f>
        <v>2.4000000000000004E-2</v>
      </c>
    </row>
    <row r="846" spans="1:13" ht="6" customHeight="1" thickBot="1" x14ac:dyDescent="0.45">
      <c r="A846" s="41"/>
      <c r="B846" s="35"/>
      <c r="C846" s="41"/>
      <c r="D846" s="58"/>
      <c r="E846" s="41"/>
      <c r="G846" s="76"/>
      <c r="H846" s="76"/>
      <c r="I846" s="83"/>
      <c r="J846" s="90"/>
      <c r="K846" s="41"/>
      <c r="L846" s="83"/>
      <c r="M846" s="90"/>
    </row>
    <row r="847" spans="1:13" x14ac:dyDescent="0.4">
      <c r="A847" s="406" t="s">
        <v>955</v>
      </c>
      <c r="B847" s="407"/>
      <c r="C847" s="407"/>
      <c r="D847" s="407"/>
      <c r="E847" s="407"/>
      <c r="F847" s="407"/>
      <c r="G847" s="407"/>
      <c r="H847" s="407"/>
      <c r="I847" s="407"/>
      <c r="J847" s="408"/>
      <c r="K847" s="148"/>
      <c r="L847" s="26" t="s">
        <v>70</v>
      </c>
      <c r="M847" s="27" t="s">
        <v>78</v>
      </c>
    </row>
    <row r="848" spans="1:13" x14ac:dyDescent="0.4">
      <c r="A848" s="143">
        <f t="shared" ref="A848:A855" si="73">G837</f>
        <v>142</v>
      </c>
      <c r="B848" s="392"/>
      <c r="C848" s="393"/>
      <c r="D848" s="393"/>
      <c r="E848" s="393"/>
      <c r="F848" s="393"/>
      <c r="G848" s="393"/>
      <c r="H848" s="393"/>
      <c r="I848" s="393"/>
      <c r="J848" s="394"/>
      <c r="K848" s="41"/>
      <c r="L848" s="29"/>
      <c r="M848" s="30"/>
    </row>
    <row r="849" spans="1:13" x14ac:dyDescent="0.4">
      <c r="A849" s="143">
        <f t="shared" si="73"/>
        <v>143</v>
      </c>
      <c r="B849" s="392"/>
      <c r="C849" s="393"/>
      <c r="D849" s="393"/>
      <c r="E849" s="393"/>
      <c r="F849" s="393"/>
      <c r="G849" s="393"/>
      <c r="H849" s="393"/>
      <c r="I849" s="393"/>
      <c r="J849" s="394"/>
      <c r="K849" s="41"/>
      <c r="L849" s="29"/>
      <c r="M849" s="30"/>
    </row>
    <row r="850" spans="1:13" x14ac:dyDescent="0.4">
      <c r="A850" s="143">
        <f t="shared" si="73"/>
        <v>144</v>
      </c>
      <c r="B850" s="392"/>
      <c r="C850" s="393"/>
      <c r="D850" s="393"/>
      <c r="E850" s="393"/>
      <c r="F850" s="393"/>
      <c r="G850" s="393"/>
      <c r="H850" s="393"/>
      <c r="I850" s="393"/>
      <c r="J850" s="394"/>
      <c r="K850" s="41"/>
      <c r="L850" s="29"/>
      <c r="M850" s="30"/>
    </row>
    <row r="851" spans="1:13" x14ac:dyDescent="0.4">
      <c r="A851" s="143">
        <f t="shared" si="73"/>
        <v>145</v>
      </c>
      <c r="B851" s="392"/>
      <c r="C851" s="393"/>
      <c r="D851" s="393"/>
      <c r="E851" s="393"/>
      <c r="F851" s="393"/>
      <c r="G851" s="393"/>
      <c r="H851" s="393"/>
      <c r="I851" s="393"/>
      <c r="J851" s="394"/>
      <c r="K851" s="41"/>
      <c r="L851" s="29"/>
      <c r="M851" s="30"/>
    </row>
    <row r="852" spans="1:13" x14ac:dyDescent="0.4">
      <c r="A852" s="143">
        <f t="shared" si="73"/>
        <v>146</v>
      </c>
      <c r="B852" s="392"/>
      <c r="C852" s="393"/>
      <c r="D852" s="393"/>
      <c r="E852" s="393"/>
      <c r="F852" s="393"/>
      <c r="G852" s="393"/>
      <c r="H852" s="393"/>
      <c r="I852" s="393"/>
      <c r="J852" s="394"/>
      <c r="K852" s="41"/>
      <c r="L852" s="29"/>
      <c r="M852" s="30"/>
    </row>
    <row r="853" spans="1:13" x14ac:dyDescent="0.4">
      <c r="A853" s="143">
        <f t="shared" si="73"/>
        <v>147</v>
      </c>
      <c r="B853" s="392"/>
      <c r="C853" s="393"/>
      <c r="D853" s="393"/>
      <c r="E853" s="393"/>
      <c r="F853" s="393"/>
      <c r="G853" s="393"/>
      <c r="H853" s="393"/>
      <c r="I853" s="393"/>
      <c r="J853" s="394"/>
      <c r="K853" s="41"/>
      <c r="L853" s="29"/>
      <c r="M853" s="30"/>
    </row>
    <row r="854" spans="1:13" x14ac:dyDescent="0.4">
      <c r="A854" s="143">
        <f t="shared" si="73"/>
        <v>148</v>
      </c>
      <c r="B854" s="392"/>
      <c r="C854" s="393"/>
      <c r="D854" s="393"/>
      <c r="E854" s="393"/>
      <c r="F854" s="393"/>
      <c r="G854" s="393"/>
      <c r="H854" s="393"/>
      <c r="I854" s="393"/>
      <c r="J854" s="394"/>
      <c r="K854" s="41"/>
      <c r="L854" s="29"/>
      <c r="M854" s="30"/>
    </row>
    <row r="855" spans="1:13" ht="13.2" thickBot="1" x14ac:dyDescent="0.45">
      <c r="A855" s="144">
        <f t="shared" si="73"/>
        <v>149</v>
      </c>
      <c r="B855" s="395"/>
      <c r="C855" s="396"/>
      <c r="D855" s="396"/>
      <c r="E855" s="396"/>
      <c r="F855" s="396"/>
      <c r="G855" s="396"/>
      <c r="H855" s="396"/>
      <c r="I855" s="396"/>
      <c r="J855" s="397"/>
      <c r="K855" s="41"/>
      <c r="L855" s="31"/>
      <c r="M855" s="32"/>
    </row>
    <row r="856" spans="1:13" ht="6" customHeight="1" thickBot="1" x14ac:dyDescent="0.45">
      <c r="K856" s="41"/>
    </row>
    <row r="857" spans="1:13" ht="25.2" customHeight="1" x14ac:dyDescent="0.4">
      <c r="A857" s="363">
        <v>5.6</v>
      </c>
      <c r="B857" s="366" t="s">
        <v>783</v>
      </c>
      <c r="C857" s="389" t="s">
        <v>23</v>
      </c>
      <c r="D857" s="369" t="s">
        <v>617</v>
      </c>
      <c r="E857" s="370">
        <f>I861</f>
        <v>14</v>
      </c>
      <c r="F857" s="402"/>
      <c r="G857" s="145">
        <v>150</v>
      </c>
      <c r="H857" s="4" t="s">
        <v>622</v>
      </c>
      <c r="I857" s="66">
        <v>2</v>
      </c>
      <c r="J857" s="67">
        <f>I857*14%/105</f>
        <v>2.666666666666667E-3</v>
      </c>
      <c r="K857" s="148" t="str">
        <f t="shared" si="69"/>
        <v/>
      </c>
      <c r="L857" s="86">
        <v>2</v>
      </c>
      <c r="M857" s="67">
        <f>L857*14%/105</f>
        <v>2.666666666666667E-3</v>
      </c>
    </row>
    <row r="858" spans="1:13" ht="57.6" customHeight="1" x14ac:dyDescent="0.4">
      <c r="A858" s="364"/>
      <c r="B858" s="367"/>
      <c r="C858" s="390"/>
      <c r="D858" s="353"/>
      <c r="E858" s="371"/>
      <c r="F858" s="402"/>
      <c r="G858" s="146">
        <v>151</v>
      </c>
      <c r="H858" s="61" t="s">
        <v>744</v>
      </c>
      <c r="I858" s="62">
        <v>6</v>
      </c>
      <c r="J858" s="1">
        <f>I858*14%/105</f>
        <v>8.0000000000000002E-3</v>
      </c>
      <c r="K858" s="148" t="str">
        <f t="shared" si="69"/>
        <v/>
      </c>
      <c r="L858" s="33">
        <v>6</v>
      </c>
      <c r="M858" s="1">
        <f>L858*14%/105</f>
        <v>8.0000000000000002E-3</v>
      </c>
    </row>
    <row r="859" spans="1:13" ht="24" customHeight="1" x14ac:dyDescent="0.4">
      <c r="A859" s="364"/>
      <c r="B859" s="367"/>
      <c r="C859" s="390" t="s">
        <v>24</v>
      </c>
      <c r="D859" s="353" t="s">
        <v>810</v>
      </c>
      <c r="E859" s="371"/>
      <c r="F859" s="402"/>
      <c r="G859" s="146">
        <v>152</v>
      </c>
      <c r="H859" s="61" t="s">
        <v>811</v>
      </c>
      <c r="I859" s="62">
        <v>2</v>
      </c>
      <c r="J859" s="1">
        <f t="shared" ref="J859:J860" si="74">I859*14%/105</f>
        <v>2.666666666666667E-3</v>
      </c>
      <c r="K859" s="148" t="str">
        <f t="shared" si="69"/>
        <v/>
      </c>
      <c r="L859" s="33">
        <v>2</v>
      </c>
      <c r="M859" s="1">
        <f t="shared" ref="M859:M860" si="75">L859*14%/105</f>
        <v>2.666666666666667E-3</v>
      </c>
    </row>
    <row r="860" spans="1:13" ht="39.6" customHeight="1" x14ac:dyDescent="0.4">
      <c r="A860" s="364"/>
      <c r="B860" s="367"/>
      <c r="C860" s="390"/>
      <c r="D860" s="353"/>
      <c r="E860" s="371"/>
      <c r="F860" s="402"/>
      <c r="G860" s="146">
        <v>153</v>
      </c>
      <c r="H860" s="61" t="s">
        <v>618</v>
      </c>
      <c r="I860" s="62">
        <v>4</v>
      </c>
      <c r="J860" s="1">
        <f t="shared" si="74"/>
        <v>5.333333333333334E-3</v>
      </c>
      <c r="K860" s="148" t="str">
        <f t="shared" si="69"/>
        <v/>
      </c>
      <c r="L860" s="33">
        <v>4</v>
      </c>
      <c r="M860" s="1">
        <f t="shared" si="75"/>
        <v>5.333333333333334E-3</v>
      </c>
    </row>
    <row r="861" spans="1:13" ht="16.2" customHeight="1" thickBot="1" x14ac:dyDescent="0.45">
      <c r="A861" s="365"/>
      <c r="B861" s="368"/>
      <c r="C861" s="391"/>
      <c r="D861" s="354"/>
      <c r="E861" s="372"/>
      <c r="F861" s="6"/>
      <c r="G861" s="355" t="s">
        <v>4</v>
      </c>
      <c r="H861" s="356"/>
      <c r="I861" s="63">
        <f>SUM(I857:I860)</f>
        <v>14</v>
      </c>
      <c r="J861" s="42">
        <f>SUM(J857:J860)</f>
        <v>1.8666666666666672E-2</v>
      </c>
      <c r="K861" s="148" t="str">
        <f t="shared" si="69"/>
        <v/>
      </c>
      <c r="L861" s="3">
        <f>SUM(L857:L860)</f>
        <v>14</v>
      </c>
      <c r="M861" s="42">
        <f>SUM(M857:M860)</f>
        <v>1.8666666666666672E-2</v>
      </c>
    </row>
    <row r="862" spans="1:13" ht="6" customHeight="1" thickBot="1" x14ac:dyDescent="0.45">
      <c r="A862" s="53"/>
      <c r="K862" s="41"/>
    </row>
    <row r="863" spans="1:13" x14ac:dyDescent="0.4">
      <c r="A863" s="357" t="s">
        <v>955</v>
      </c>
      <c r="B863" s="358"/>
      <c r="C863" s="358"/>
      <c r="D863" s="358"/>
      <c r="E863" s="358"/>
      <c r="F863" s="358"/>
      <c r="G863" s="358"/>
      <c r="H863" s="358"/>
      <c r="I863" s="358"/>
      <c r="J863" s="359"/>
      <c r="K863" s="148"/>
      <c r="L863" s="26" t="s">
        <v>70</v>
      </c>
      <c r="M863" s="27" t="s">
        <v>78</v>
      </c>
    </row>
    <row r="864" spans="1:13" x14ac:dyDescent="0.4">
      <c r="A864" s="143">
        <f>G857</f>
        <v>150</v>
      </c>
      <c r="B864" s="392"/>
      <c r="C864" s="393"/>
      <c r="D864" s="393"/>
      <c r="E864" s="393"/>
      <c r="F864" s="393"/>
      <c r="G864" s="393"/>
      <c r="H864" s="393"/>
      <c r="I864" s="393"/>
      <c r="J864" s="394"/>
      <c r="K864" s="41"/>
      <c r="L864" s="29"/>
      <c r="M864" s="30"/>
    </row>
    <row r="865" spans="1:13" x14ac:dyDescent="0.4">
      <c r="A865" s="143">
        <f t="shared" ref="A865:A867" si="76">G858</f>
        <v>151</v>
      </c>
      <c r="B865" s="392"/>
      <c r="C865" s="393"/>
      <c r="D865" s="393"/>
      <c r="E865" s="393"/>
      <c r="F865" s="393"/>
      <c r="G865" s="393"/>
      <c r="H865" s="393"/>
      <c r="I865" s="393"/>
      <c r="J865" s="394"/>
      <c r="K865" s="41"/>
      <c r="L865" s="29"/>
      <c r="M865" s="30"/>
    </row>
    <row r="866" spans="1:13" x14ac:dyDescent="0.4">
      <c r="A866" s="143">
        <f t="shared" si="76"/>
        <v>152</v>
      </c>
      <c r="B866" s="392"/>
      <c r="C866" s="393"/>
      <c r="D866" s="393"/>
      <c r="E866" s="393"/>
      <c r="F866" s="393"/>
      <c r="G866" s="393"/>
      <c r="H866" s="393"/>
      <c r="I866" s="393"/>
      <c r="J866" s="394"/>
      <c r="K866" s="41"/>
      <c r="L866" s="29"/>
      <c r="M866" s="30"/>
    </row>
    <row r="867" spans="1:13" ht="13.2" thickBot="1" x14ac:dyDescent="0.45">
      <c r="A867" s="144">
        <f t="shared" si="76"/>
        <v>153</v>
      </c>
      <c r="B867" s="395"/>
      <c r="C867" s="396"/>
      <c r="D867" s="396"/>
      <c r="E867" s="396"/>
      <c r="F867" s="396"/>
      <c r="G867" s="396"/>
      <c r="H867" s="396"/>
      <c r="I867" s="396"/>
      <c r="J867" s="397"/>
      <c r="K867" s="41"/>
      <c r="L867" s="31"/>
      <c r="M867" s="32"/>
    </row>
    <row r="868" spans="1:13" ht="6" customHeight="1" thickBot="1" x14ac:dyDescent="0.45">
      <c r="K868" s="41"/>
    </row>
    <row r="869" spans="1:13" ht="28.2" customHeight="1" x14ac:dyDescent="0.4">
      <c r="A869" s="357" t="s">
        <v>606</v>
      </c>
      <c r="B869" s="358"/>
      <c r="C869" s="358"/>
      <c r="D869" s="358"/>
      <c r="E869" s="359"/>
      <c r="F869" s="409"/>
      <c r="G869" s="379" t="s">
        <v>25</v>
      </c>
      <c r="H869" s="380"/>
      <c r="I869" s="381">
        <f>I876+I890+I909+I927+I941</f>
        <v>96</v>
      </c>
      <c r="J869" s="382"/>
      <c r="K869" s="148"/>
      <c r="L869" s="175" t="s">
        <v>507</v>
      </c>
      <c r="M869" s="176">
        <f>L876+L890+L909+L927+L941</f>
        <v>96</v>
      </c>
    </row>
    <row r="870" spans="1:13" ht="25.95" customHeight="1" x14ac:dyDescent="0.4">
      <c r="A870" s="377" t="s">
        <v>362</v>
      </c>
      <c r="B870" s="383" t="s">
        <v>87</v>
      </c>
      <c r="C870" s="384" t="s">
        <v>179</v>
      </c>
      <c r="D870" s="383" t="s">
        <v>88</v>
      </c>
      <c r="E870" s="378" t="s">
        <v>2</v>
      </c>
      <c r="F870" s="409"/>
      <c r="G870" s="385" t="s">
        <v>84</v>
      </c>
      <c r="H870" s="387" t="s">
        <v>85</v>
      </c>
      <c r="I870" s="373" t="s">
        <v>89</v>
      </c>
      <c r="J870" s="375" t="s">
        <v>3</v>
      </c>
      <c r="K870" s="148"/>
      <c r="L870" s="377" t="s">
        <v>954</v>
      </c>
      <c r="M870" s="378"/>
    </row>
    <row r="871" spans="1:13" x14ac:dyDescent="0.4">
      <c r="A871" s="377"/>
      <c r="B871" s="383"/>
      <c r="C871" s="384"/>
      <c r="D871" s="383"/>
      <c r="E871" s="378"/>
      <c r="F871" s="7"/>
      <c r="G871" s="386"/>
      <c r="H871" s="388"/>
      <c r="I871" s="374"/>
      <c r="J871" s="376"/>
      <c r="K871" s="148"/>
      <c r="L871" s="172" t="s">
        <v>0</v>
      </c>
      <c r="M871" s="173" t="s">
        <v>1</v>
      </c>
    </row>
    <row r="872" spans="1:13" ht="37.950000000000003" customHeight="1" x14ac:dyDescent="0.4">
      <c r="A872" s="398">
        <v>6.1</v>
      </c>
      <c r="B872" s="424" t="s">
        <v>1069</v>
      </c>
      <c r="C872" s="353" t="s">
        <v>26</v>
      </c>
      <c r="D872" s="353" t="s">
        <v>531</v>
      </c>
      <c r="E872" s="400">
        <f>I876</f>
        <v>16</v>
      </c>
      <c r="F872" s="402"/>
      <c r="G872" s="146">
        <v>154</v>
      </c>
      <c r="H872" s="61" t="s">
        <v>812</v>
      </c>
      <c r="I872" s="62">
        <v>5</v>
      </c>
      <c r="J872" s="1">
        <f>I872*10%/96</f>
        <v>5.208333333333333E-3</v>
      </c>
      <c r="K872" s="148" t="str">
        <f t="shared" si="69"/>
        <v/>
      </c>
      <c r="L872" s="33">
        <v>5</v>
      </c>
      <c r="M872" s="1">
        <f>L872*10%/96</f>
        <v>5.208333333333333E-3</v>
      </c>
    </row>
    <row r="873" spans="1:13" ht="15.6" customHeight="1" x14ac:dyDescent="0.4">
      <c r="A873" s="398"/>
      <c r="B873" s="424"/>
      <c r="C873" s="353"/>
      <c r="D873" s="353"/>
      <c r="E873" s="400"/>
      <c r="F873" s="402"/>
      <c r="G873" s="146">
        <v>155</v>
      </c>
      <c r="H873" s="61" t="s">
        <v>207</v>
      </c>
      <c r="I873" s="62">
        <v>6</v>
      </c>
      <c r="J873" s="1">
        <f t="shared" ref="J873:J875" si="77">I873*10%/96</f>
        <v>6.2500000000000012E-3</v>
      </c>
      <c r="K873" s="148" t="str">
        <f t="shared" si="69"/>
        <v/>
      </c>
      <c r="L873" s="33">
        <v>6</v>
      </c>
      <c r="M873" s="1">
        <f t="shared" ref="M873:M875" si="78">L873*10%/96</f>
        <v>6.2500000000000012E-3</v>
      </c>
    </row>
    <row r="874" spans="1:13" ht="25.2" customHeight="1" x14ac:dyDescent="0.4">
      <c r="A874" s="398"/>
      <c r="B874" s="424"/>
      <c r="C874" s="353" t="s">
        <v>27</v>
      </c>
      <c r="D874" s="353" t="s">
        <v>1013</v>
      </c>
      <c r="E874" s="400"/>
      <c r="F874" s="402"/>
      <c r="G874" s="146">
        <v>156</v>
      </c>
      <c r="H874" s="61" t="s">
        <v>496</v>
      </c>
      <c r="I874" s="62">
        <v>2</v>
      </c>
      <c r="J874" s="1">
        <f t="shared" si="77"/>
        <v>2.0833333333333333E-3</v>
      </c>
      <c r="K874" s="148" t="str">
        <f t="shared" si="69"/>
        <v/>
      </c>
      <c r="L874" s="33">
        <v>2</v>
      </c>
      <c r="M874" s="1">
        <f t="shared" si="78"/>
        <v>2.0833333333333333E-3</v>
      </c>
    </row>
    <row r="875" spans="1:13" ht="29.4" customHeight="1" x14ac:dyDescent="0.4">
      <c r="A875" s="398"/>
      <c r="B875" s="424"/>
      <c r="C875" s="353"/>
      <c r="D875" s="353"/>
      <c r="E875" s="400"/>
      <c r="F875" s="402"/>
      <c r="G875" s="146">
        <v>157</v>
      </c>
      <c r="H875" s="61" t="s">
        <v>504</v>
      </c>
      <c r="I875" s="62">
        <v>3</v>
      </c>
      <c r="J875" s="1">
        <f t="shared" si="77"/>
        <v>3.1250000000000006E-3</v>
      </c>
      <c r="K875" s="148" t="str">
        <f t="shared" si="69"/>
        <v/>
      </c>
      <c r="L875" s="33">
        <v>3</v>
      </c>
      <c r="M875" s="1">
        <f t="shared" si="78"/>
        <v>3.1250000000000006E-3</v>
      </c>
    </row>
    <row r="876" spans="1:13" ht="16.2" customHeight="1" thickBot="1" x14ac:dyDescent="0.45">
      <c r="A876" s="399"/>
      <c r="B876" s="425"/>
      <c r="C876" s="354"/>
      <c r="D876" s="354"/>
      <c r="E876" s="401"/>
      <c r="F876" s="11"/>
      <c r="G876" s="422" t="s">
        <v>4</v>
      </c>
      <c r="H876" s="423"/>
      <c r="I876" s="63">
        <f>SUM(I872:I875)</f>
        <v>16</v>
      </c>
      <c r="J876" s="13">
        <f>SUM(J872:J875)</f>
        <v>1.6666666666666666E-2</v>
      </c>
      <c r="K876" s="148" t="str">
        <f t="shared" si="69"/>
        <v/>
      </c>
      <c r="L876" s="3">
        <f>SUM(L872:L875)</f>
        <v>16</v>
      </c>
      <c r="M876" s="13">
        <f>SUM(M872:M875)</f>
        <v>1.6666666666666666E-2</v>
      </c>
    </row>
    <row r="877" spans="1:13" ht="6" customHeight="1" thickBot="1" x14ac:dyDescent="0.45">
      <c r="A877" s="23"/>
      <c r="B877" s="23"/>
      <c r="C877" s="23"/>
      <c r="D877" s="23"/>
      <c r="E877" s="23"/>
      <c r="F877" s="9"/>
      <c r="G877" s="41"/>
      <c r="H877" s="41"/>
      <c r="I877" s="95"/>
      <c r="J877" s="45"/>
      <c r="K877" s="41"/>
      <c r="L877" s="95"/>
      <c r="M877" s="45"/>
    </row>
    <row r="878" spans="1:13" x14ac:dyDescent="0.4">
      <c r="A878" s="357" t="s">
        <v>955</v>
      </c>
      <c r="B878" s="358"/>
      <c r="C878" s="358"/>
      <c r="D878" s="358"/>
      <c r="E878" s="358"/>
      <c r="F878" s="358"/>
      <c r="G878" s="358"/>
      <c r="H878" s="358"/>
      <c r="I878" s="358"/>
      <c r="J878" s="359"/>
      <c r="K878" s="148"/>
      <c r="L878" s="26" t="s">
        <v>70</v>
      </c>
      <c r="M878" s="27" t="s">
        <v>78</v>
      </c>
    </row>
    <row r="879" spans="1:13" x14ac:dyDescent="0.4">
      <c r="A879" s="143">
        <f>G872</f>
        <v>154</v>
      </c>
      <c r="B879" s="392"/>
      <c r="C879" s="393"/>
      <c r="D879" s="393"/>
      <c r="E879" s="393"/>
      <c r="F879" s="393"/>
      <c r="G879" s="393"/>
      <c r="H879" s="393"/>
      <c r="I879" s="393"/>
      <c r="J879" s="394"/>
      <c r="K879" s="41"/>
      <c r="L879" s="29"/>
      <c r="M879" s="30"/>
    </row>
    <row r="880" spans="1:13" x14ac:dyDescent="0.4">
      <c r="A880" s="143">
        <f t="shared" ref="A880:A882" si="79">G873</f>
        <v>155</v>
      </c>
      <c r="B880" s="392"/>
      <c r="C880" s="393"/>
      <c r="D880" s="393"/>
      <c r="E880" s="393"/>
      <c r="F880" s="393"/>
      <c r="G880" s="393"/>
      <c r="H880" s="393"/>
      <c r="I880" s="393"/>
      <c r="J880" s="394"/>
      <c r="K880" s="41"/>
      <c r="L880" s="29"/>
      <c r="M880" s="30"/>
    </row>
    <row r="881" spans="1:13" x14ac:dyDescent="0.4">
      <c r="A881" s="143">
        <f t="shared" si="79"/>
        <v>156</v>
      </c>
      <c r="B881" s="392"/>
      <c r="C881" s="393"/>
      <c r="D881" s="393"/>
      <c r="E881" s="393"/>
      <c r="F881" s="393"/>
      <c r="G881" s="393"/>
      <c r="H881" s="393"/>
      <c r="I881" s="393"/>
      <c r="J881" s="394"/>
      <c r="K881" s="41"/>
      <c r="L881" s="29"/>
      <c r="M881" s="30"/>
    </row>
    <row r="882" spans="1:13" ht="13.2" thickBot="1" x14ac:dyDescent="0.45">
      <c r="A882" s="144">
        <f t="shared" si="79"/>
        <v>157</v>
      </c>
      <c r="B882" s="395"/>
      <c r="C882" s="396"/>
      <c r="D882" s="396"/>
      <c r="E882" s="396"/>
      <c r="F882" s="396"/>
      <c r="G882" s="396"/>
      <c r="H882" s="396"/>
      <c r="I882" s="396"/>
      <c r="J882" s="397"/>
      <c r="K882" s="41"/>
      <c r="L882" s="31"/>
      <c r="M882" s="32"/>
    </row>
    <row r="883" spans="1:13" ht="6" customHeight="1" thickBot="1" x14ac:dyDescent="0.45">
      <c r="A883" s="28"/>
      <c r="B883" s="96"/>
      <c r="C883" s="23"/>
      <c r="D883" s="46"/>
      <c r="E883" s="23"/>
      <c r="F883" s="9"/>
      <c r="G883" s="41"/>
      <c r="H883" s="58"/>
      <c r="I883" s="95"/>
      <c r="J883" s="45"/>
      <c r="K883" s="41"/>
      <c r="L883" s="95"/>
      <c r="M883" s="45"/>
    </row>
    <row r="884" spans="1:13" ht="12.6" customHeight="1" x14ac:dyDescent="0.4">
      <c r="A884" s="420">
        <v>6.2</v>
      </c>
      <c r="B884" s="366" t="s">
        <v>782</v>
      </c>
      <c r="C884" s="369" t="s">
        <v>28</v>
      </c>
      <c r="D884" s="369" t="s">
        <v>607</v>
      </c>
      <c r="E884" s="421">
        <f>I890</f>
        <v>19</v>
      </c>
      <c r="F884" s="402"/>
      <c r="G884" s="145">
        <v>158</v>
      </c>
      <c r="H884" s="182" t="s">
        <v>208</v>
      </c>
      <c r="I884" s="66">
        <v>2</v>
      </c>
      <c r="J884" s="69">
        <f>I884*10%/96</f>
        <v>2.0833333333333333E-3</v>
      </c>
      <c r="K884" s="148" t="str">
        <f t="shared" ref="K884:K941" si="80">IF(AND(L884&gt;=0,L884&lt;=I884),"",IF(AND(L884&gt;I884),"*"))</f>
        <v/>
      </c>
      <c r="L884" s="86">
        <v>2</v>
      </c>
      <c r="M884" s="69">
        <f>L884*10%/96</f>
        <v>2.0833333333333333E-3</v>
      </c>
    </row>
    <row r="885" spans="1:13" ht="64.95" customHeight="1" x14ac:dyDescent="0.4">
      <c r="A885" s="398"/>
      <c r="B885" s="367"/>
      <c r="C885" s="353"/>
      <c r="D885" s="353"/>
      <c r="E885" s="400"/>
      <c r="F885" s="402"/>
      <c r="G885" s="146">
        <v>159</v>
      </c>
      <c r="H885" s="61" t="s">
        <v>975</v>
      </c>
      <c r="I885" s="62">
        <v>3</v>
      </c>
      <c r="J885" s="5">
        <f>I885*10%/96</f>
        <v>3.1250000000000006E-3</v>
      </c>
      <c r="K885" s="148" t="str">
        <f t="shared" si="80"/>
        <v/>
      </c>
      <c r="L885" s="33">
        <v>3</v>
      </c>
      <c r="M885" s="5">
        <f>L885*10%/96</f>
        <v>3.1250000000000006E-3</v>
      </c>
    </row>
    <row r="886" spans="1:13" ht="25.2" x14ac:dyDescent="0.4">
      <c r="A886" s="398"/>
      <c r="B886" s="367"/>
      <c r="C886" s="353"/>
      <c r="D886" s="353"/>
      <c r="E886" s="400"/>
      <c r="F886" s="402"/>
      <c r="G886" s="146">
        <v>160</v>
      </c>
      <c r="H886" s="183" t="s">
        <v>768</v>
      </c>
      <c r="I886" s="62">
        <v>3</v>
      </c>
      <c r="J886" s="5">
        <f t="shared" ref="J886:J889" si="81">I886*10%/96</f>
        <v>3.1250000000000006E-3</v>
      </c>
      <c r="K886" s="148" t="str">
        <f t="shared" si="80"/>
        <v/>
      </c>
      <c r="L886" s="33">
        <v>3</v>
      </c>
      <c r="M886" s="5">
        <f t="shared" ref="M886:M889" si="82">L886*10%/96</f>
        <v>3.1250000000000006E-3</v>
      </c>
    </row>
    <row r="887" spans="1:13" ht="63" x14ac:dyDescent="0.4">
      <c r="A887" s="398"/>
      <c r="B887" s="367"/>
      <c r="C887" s="142" t="s">
        <v>121</v>
      </c>
      <c r="D887" s="142" t="s">
        <v>323</v>
      </c>
      <c r="E887" s="400"/>
      <c r="F887" s="151"/>
      <c r="G887" s="146">
        <v>161</v>
      </c>
      <c r="H887" s="61" t="s">
        <v>432</v>
      </c>
      <c r="I887" s="62">
        <v>3</v>
      </c>
      <c r="J887" s="5">
        <f t="shared" si="81"/>
        <v>3.1250000000000006E-3</v>
      </c>
      <c r="K887" s="148" t="str">
        <f t="shared" si="80"/>
        <v/>
      </c>
      <c r="L887" s="33">
        <v>3</v>
      </c>
      <c r="M887" s="5">
        <f t="shared" si="82"/>
        <v>3.1250000000000006E-3</v>
      </c>
    </row>
    <row r="888" spans="1:13" ht="75.599999999999994" x14ac:dyDescent="0.4">
      <c r="A888" s="398"/>
      <c r="B888" s="367"/>
      <c r="C888" s="142" t="s">
        <v>251</v>
      </c>
      <c r="D888" s="142" t="s">
        <v>769</v>
      </c>
      <c r="E888" s="400"/>
      <c r="F888" s="11"/>
      <c r="G888" s="146">
        <v>162</v>
      </c>
      <c r="H888" s="61" t="s">
        <v>770</v>
      </c>
      <c r="I888" s="62">
        <v>5</v>
      </c>
      <c r="J888" s="5">
        <f t="shared" si="81"/>
        <v>5.208333333333333E-3</v>
      </c>
      <c r="K888" s="148" t="str">
        <f t="shared" si="80"/>
        <v/>
      </c>
      <c r="L888" s="33">
        <v>5</v>
      </c>
      <c r="M888" s="5">
        <f t="shared" si="82"/>
        <v>5.208333333333333E-3</v>
      </c>
    </row>
    <row r="889" spans="1:13" ht="25.2" x14ac:dyDescent="0.4">
      <c r="A889" s="398"/>
      <c r="B889" s="367"/>
      <c r="C889" s="353" t="s">
        <v>110</v>
      </c>
      <c r="D889" s="353" t="s">
        <v>723</v>
      </c>
      <c r="E889" s="400"/>
      <c r="F889" s="11"/>
      <c r="G889" s="146">
        <v>163</v>
      </c>
      <c r="H889" s="61" t="s">
        <v>724</v>
      </c>
      <c r="I889" s="62">
        <v>3</v>
      </c>
      <c r="J889" s="5">
        <f t="shared" si="81"/>
        <v>3.1250000000000006E-3</v>
      </c>
      <c r="K889" s="148" t="str">
        <f t="shared" si="80"/>
        <v/>
      </c>
      <c r="L889" s="33">
        <v>3</v>
      </c>
      <c r="M889" s="5">
        <f t="shared" si="82"/>
        <v>3.1250000000000006E-3</v>
      </c>
    </row>
    <row r="890" spans="1:13" ht="16.2" customHeight="1" thickBot="1" x14ac:dyDescent="0.45">
      <c r="A890" s="399"/>
      <c r="B890" s="368"/>
      <c r="C890" s="354"/>
      <c r="D890" s="354"/>
      <c r="E890" s="401"/>
      <c r="F890" s="11"/>
      <c r="G890" s="422" t="s">
        <v>4</v>
      </c>
      <c r="H890" s="423"/>
      <c r="I890" s="63">
        <f>SUM(I884:I889)</f>
        <v>19</v>
      </c>
      <c r="J890" s="13">
        <f>SUM(J884:J889)</f>
        <v>1.9791666666666669E-2</v>
      </c>
      <c r="K890" s="148" t="str">
        <f t="shared" si="80"/>
        <v/>
      </c>
      <c r="L890" s="3">
        <f>SUM(L884:L889)</f>
        <v>19</v>
      </c>
      <c r="M890" s="13">
        <f>SUM(M884:M889)</f>
        <v>1.9791666666666669E-2</v>
      </c>
    </row>
    <row r="891" spans="1:13" ht="6" customHeight="1" thickBot="1" x14ac:dyDescent="0.45">
      <c r="A891" s="28"/>
      <c r="B891" s="96"/>
      <c r="C891" s="28"/>
      <c r="D891" s="28"/>
      <c r="E891" s="28"/>
      <c r="F891" s="9"/>
      <c r="G891" s="41"/>
      <c r="H891" s="58"/>
      <c r="I891" s="95"/>
      <c r="J891" s="45"/>
      <c r="K891" s="41"/>
      <c r="L891" s="95"/>
      <c r="M891" s="45"/>
    </row>
    <row r="892" spans="1:13" x14ac:dyDescent="0.4">
      <c r="A892" s="357" t="s">
        <v>955</v>
      </c>
      <c r="B892" s="358"/>
      <c r="C892" s="358"/>
      <c r="D892" s="358"/>
      <c r="E892" s="358"/>
      <c r="F892" s="358"/>
      <c r="G892" s="358"/>
      <c r="H892" s="358"/>
      <c r="I892" s="358"/>
      <c r="J892" s="359"/>
      <c r="K892" s="148"/>
      <c r="L892" s="26" t="s">
        <v>70</v>
      </c>
      <c r="M892" s="27" t="s">
        <v>78</v>
      </c>
    </row>
    <row r="893" spans="1:13" x14ac:dyDescent="0.4">
      <c r="A893" s="143">
        <f>G884</f>
        <v>158</v>
      </c>
      <c r="B893" s="392"/>
      <c r="C893" s="393"/>
      <c r="D893" s="393"/>
      <c r="E893" s="393"/>
      <c r="F893" s="393"/>
      <c r="G893" s="393"/>
      <c r="H893" s="393"/>
      <c r="I893" s="393"/>
      <c r="J893" s="394"/>
      <c r="K893" s="41"/>
      <c r="L893" s="29"/>
      <c r="M893" s="30"/>
    </row>
    <row r="894" spans="1:13" x14ac:dyDescent="0.4">
      <c r="A894" s="143">
        <f t="shared" ref="A894:A898" si="83">G885</f>
        <v>159</v>
      </c>
      <c r="B894" s="392"/>
      <c r="C894" s="393"/>
      <c r="D894" s="393"/>
      <c r="E894" s="393"/>
      <c r="F894" s="393"/>
      <c r="G894" s="393"/>
      <c r="H894" s="393"/>
      <c r="I894" s="393"/>
      <c r="J894" s="394"/>
      <c r="K894" s="41"/>
      <c r="L894" s="29"/>
      <c r="M894" s="30"/>
    </row>
    <row r="895" spans="1:13" x14ac:dyDescent="0.4">
      <c r="A895" s="143">
        <f t="shared" si="83"/>
        <v>160</v>
      </c>
      <c r="B895" s="392"/>
      <c r="C895" s="393"/>
      <c r="D895" s="393"/>
      <c r="E895" s="393"/>
      <c r="F895" s="393"/>
      <c r="G895" s="393"/>
      <c r="H895" s="393"/>
      <c r="I895" s="393"/>
      <c r="J895" s="394"/>
      <c r="K895" s="41"/>
      <c r="L895" s="29"/>
      <c r="M895" s="30"/>
    </row>
    <row r="896" spans="1:13" x14ac:dyDescent="0.4">
      <c r="A896" s="143">
        <f t="shared" si="83"/>
        <v>161</v>
      </c>
      <c r="B896" s="392"/>
      <c r="C896" s="393"/>
      <c r="D896" s="393"/>
      <c r="E896" s="393"/>
      <c r="F896" s="393"/>
      <c r="G896" s="393"/>
      <c r="H896" s="393"/>
      <c r="I896" s="393"/>
      <c r="J896" s="394"/>
      <c r="K896" s="41"/>
      <c r="L896" s="29"/>
      <c r="M896" s="30"/>
    </row>
    <row r="897" spans="1:13" x14ac:dyDescent="0.4">
      <c r="A897" s="143">
        <f t="shared" si="83"/>
        <v>162</v>
      </c>
      <c r="B897" s="392"/>
      <c r="C897" s="393"/>
      <c r="D897" s="393"/>
      <c r="E897" s="393"/>
      <c r="F897" s="393"/>
      <c r="G897" s="393"/>
      <c r="H897" s="393"/>
      <c r="I897" s="393"/>
      <c r="J897" s="394"/>
      <c r="K897" s="41"/>
      <c r="L897" s="29"/>
      <c r="M897" s="30"/>
    </row>
    <row r="898" spans="1:13" ht="13.2" thickBot="1" x14ac:dyDescent="0.45">
      <c r="A898" s="144">
        <f t="shared" si="83"/>
        <v>163</v>
      </c>
      <c r="B898" s="395"/>
      <c r="C898" s="396"/>
      <c r="D898" s="396"/>
      <c r="E898" s="396"/>
      <c r="F898" s="396"/>
      <c r="G898" s="396"/>
      <c r="H898" s="396"/>
      <c r="I898" s="396"/>
      <c r="J898" s="397"/>
      <c r="K898" s="41"/>
      <c r="L898" s="31"/>
      <c r="M898" s="32"/>
    </row>
    <row r="899" spans="1:13" ht="6" customHeight="1" thickBot="1" x14ac:dyDescent="0.45">
      <c r="A899" s="28"/>
      <c r="B899" s="96"/>
      <c r="C899" s="28"/>
      <c r="D899" s="28"/>
      <c r="E899" s="28"/>
      <c r="F899" s="9"/>
      <c r="G899" s="41"/>
      <c r="H899" s="58"/>
      <c r="I899" s="95"/>
      <c r="J899" s="45"/>
      <c r="K899" s="41"/>
      <c r="L899" s="95"/>
      <c r="M899" s="45"/>
    </row>
    <row r="900" spans="1:13" ht="25.2" customHeight="1" x14ac:dyDescent="0.4">
      <c r="A900" s="420">
        <v>6.3</v>
      </c>
      <c r="B900" s="366" t="s">
        <v>813</v>
      </c>
      <c r="C900" s="369" t="s">
        <v>29</v>
      </c>
      <c r="D900" s="369" t="s">
        <v>273</v>
      </c>
      <c r="E900" s="421">
        <f>I909</f>
        <v>36</v>
      </c>
      <c r="F900" s="416"/>
      <c r="G900" s="145">
        <v>164</v>
      </c>
      <c r="H900" s="4" t="s">
        <v>919</v>
      </c>
      <c r="I900" s="66">
        <v>4</v>
      </c>
      <c r="J900" s="69">
        <f>I900*10%/96</f>
        <v>4.1666666666666666E-3</v>
      </c>
      <c r="K900" s="148" t="str">
        <f t="shared" si="80"/>
        <v/>
      </c>
      <c r="L900" s="86">
        <v>4</v>
      </c>
      <c r="M900" s="69">
        <f>L900*10%/96</f>
        <v>4.1666666666666666E-3</v>
      </c>
    </row>
    <row r="901" spans="1:13" ht="50.4" x14ac:dyDescent="0.4">
      <c r="A901" s="398"/>
      <c r="B901" s="367"/>
      <c r="C901" s="353"/>
      <c r="D901" s="353"/>
      <c r="E901" s="400"/>
      <c r="F901" s="416"/>
      <c r="G901" s="146">
        <v>165</v>
      </c>
      <c r="H901" s="61" t="s">
        <v>920</v>
      </c>
      <c r="I901" s="62">
        <v>6</v>
      </c>
      <c r="J901" s="5">
        <f>I901*10%/96</f>
        <v>6.2500000000000012E-3</v>
      </c>
      <c r="K901" s="148" t="str">
        <f t="shared" si="80"/>
        <v/>
      </c>
      <c r="L901" s="33">
        <v>6</v>
      </c>
      <c r="M901" s="5">
        <f>L901*10%/96</f>
        <v>6.2500000000000012E-3</v>
      </c>
    </row>
    <row r="902" spans="1:13" ht="50.4" x14ac:dyDescent="0.4">
      <c r="A902" s="398"/>
      <c r="B902" s="367"/>
      <c r="C902" s="353"/>
      <c r="D902" s="353"/>
      <c r="E902" s="400"/>
      <c r="F902" s="416"/>
      <c r="G902" s="146">
        <v>166</v>
      </c>
      <c r="H902" s="61" t="s">
        <v>880</v>
      </c>
      <c r="I902" s="62">
        <v>6</v>
      </c>
      <c r="J902" s="5">
        <f t="shared" ref="J902:J908" si="84">I902*10%/96</f>
        <v>6.2500000000000012E-3</v>
      </c>
      <c r="K902" s="148" t="str">
        <f t="shared" si="80"/>
        <v/>
      </c>
      <c r="L902" s="33">
        <v>6</v>
      </c>
      <c r="M902" s="5">
        <f t="shared" ref="M902:M908" si="85">L902*10%/96</f>
        <v>6.2500000000000012E-3</v>
      </c>
    </row>
    <row r="903" spans="1:13" ht="19.2" customHeight="1" x14ac:dyDescent="0.4">
      <c r="A903" s="398"/>
      <c r="B903" s="367"/>
      <c r="C903" s="353" t="s">
        <v>67</v>
      </c>
      <c r="D903" s="353" t="s">
        <v>1014</v>
      </c>
      <c r="E903" s="400"/>
      <c r="F903" s="402"/>
      <c r="G903" s="146">
        <v>167</v>
      </c>
      <c r="H903" s="61" t="s">
        <v>771</v>
      </c>
      <c r="I903" s="62">
        <v>3</v>
      </c>
      <c r="J903" s="5">
        <f t="shared" si="84"/>
        <v>3.1250000000000006E-3</v>
      </c>
      <c r="K903" s="148" t="str">
        <f t="shared" si="80"/>
        <v/>
      </c>
      <c r="L903" s="33">
        <v>3</v>
      </c>
      <c r="M903" s="5">
        <f t="shared" si="85"/>
        <v>3.1250000000000006E-3</v>
      </c>
    </row>
    <row r="904" spans="1:13" ht="21.6" customHeight="1" x14ac:dyDescent="0.4">
      <c r="A904" s="398"/>
      <c r="B904" s="367"/>
      <c r="C904" s="353"/>
      <c r="D904" s="353"/>
      <c r="E904" s="400"/>
      <c r="F904" s="402"/>
      <c r="G904" s="146">
        <v>168</v>
      </c>
      <c r="H904" s="61" t="s">
        <v>209</v>
      </c>
      <c r="I904" s="62">
        <v>3</v>
      </c>
      <c r="J904" s="5">
        <f t="shared" si="84"/>
        <v>3.1250000000000006E-3</v>
      </c>
      <c r="K904" s="148" t="str">
        <f t="shared" si="80"/>
        <v/>
      </c>
      <c r="L904" s="33">
        <v>3</v>
      </c>
      <c r="M904" s="5">
        <f t="shared" si="85"/>
        <v>3.1250000000000006E-3</v>
      </c>
    </row>
    <row r="905" spans="1:13" ht="25.2" x14ac:dyDescent="0.4">
      <c r="A905" s="398"/>
      <c r="B905" s="367"/>
      <c r="C905" s="353" t="s">
        <v>111</v>
      </c>
      <c r="D905" s="353" t="s">
        <v>274</v>
      </c>
      <c r="E905" s="400"/>
      <c r="F905" s="402"/>
      <c r="G905" s="146">
        <v>169</v>
      </c>
      <c r="H905" s="61" t="s">
        <v>181</v>
      </c>
      <c r="I905" s="62">
        <v>4</v>
      </c>
      <c r="J905" s="5">
        <f t="shared" si="84"/>
        <v>4.1666666666666666E-3</v>
      </c>
      <c r="K905" s="148" t="str">
        <f t="shared" si="80"/>
        <v/>
      </c>
      <c r="L905" s="33">
        <v>4</v>
      </c>
      <c r="M905" s="5">
        <f t="shared" si="85"/>
        <v>4.1666666666666666E-3</v>
      </c>
    </row>
    <row r="906" spans="1:13" ht="25.2" x14ac:dyDescent="0.4">
      <c r="A906" s="398"/>
      <c r="B906" s="367"/>
      <c r="C906" s="353"/>
      <c r="D906" s="353"/>
      <c r="E906" s="400"/>
      <c r="F906" s="402"/>
      <c r="G906" s="146">
        <v>170</v>
      </c>
      <c r="H906" s="61" t="s">
        <v>210</v>
      </c>
      <c r="I906" s="62">
        <v>3</v>
      </c>
      <c r="J906" s="5">
        <f t="shared" si="84"/>
        <v>3.1250000000000006E-3</v>
      </c>
      <c r="K906" s="148" t="str">
        <f t="shared" si="80"/>
        <v/>
      </c>
      <c r="L906" s="33">
        <v>3</v>
      </c>
      <c r="M906" s="5">
        <f t="shared" si="85"/>
        <v>3.1250000000000006E-3</v>
      </c>
    </row>
    <row r="907" spans="1:13" ht="16.95" customHeight="1" x14ac:dyDescent="0.4">
      <c r="A907" s="398"/>
      <c r="B907" s="367"/>
      <c r="C907" s="353"/>
      <c r="D907" s="353"/>
      <c r="E907" s="400"/>
      <c r="F907" s="402"/>
      <c r="G907" s="146">
        <v>171</v>
      </c>
      <c r="H907" s="61" t="s">
        <v>275</v>
      </c>
      <c r="I907" s="62">
        <v>3</v>
      </c>
      <c r="J907" s="5">
        <f t="shared" si="84"/>
        <v>3.1250000000000006E-3</v>
      </c>
      <c r="K907" s="148" t="str">
        <f t="shared" si="80"/>
        <v/>
      </c>
      <c r="L907" s="33">
        <v>3</v>
      </c>
      <c r="M907" s="5">
        <f t="shared" si="85"/>
        <v>3.1250000000000006E-3</v>
      </c>
    </row>
    <row r="908" spans="1:13" ht="37.799999999999997" x14ac:dyDescent="0.4">
      <c r="A908" s="398"/>
      <c r="B908" s="367"/>
      <c r="C908" s="353" t="s">
        <v>252</v>
      </c>
      <c r="D908" s="353" t="s">
        <v>772</v>
      </c>
      <c r="E908" s="400"/>
      <c r="F908" s="151"/>
      <c r="G908" s="146">
        <v>172</v>
      </c>
      <c r="H908" s="61" t="s">
        <v>773</v>
      </c>
      <c r="I908" s="73">
        <v>4</v>
      </c>
      <c r="J908" s="5">
        <f t="shared" si="84"/>
        <v>4.1666666666666666E-3</v>
      </c>
      <c r="K908" s="148" t="str">
        <f t="shared" si="80"/>
        <v/>
      </c>
      <c r="L908" s="97">
        <v>4</v>
      </c>
      <c r="M908" s="5">
        <f t="shared" si="85"/>
        <v>4.1666666666666666E-3</v>
      </c>
    </row>
    <row r="909" spans="1:13" ht="16.2" customHeight="1" thickBot="1" x14ac:dyDescent="0.45">
      <c r="A909" s="399"/>
      <c r="B909" s="368"/>
      <c r="C909" s="354"/>
      <c r="D909" s="354"/>
      <c r="E909" s="401"/>
      <c r="F909" s="11"/>
      <c r="G909" s="355" t="s">
        <v>4</v>
      </c>
      <c r="H909" s="356"/>
      <c r="I909" s="68">
        <f>SUM(I900:I908)</f>
        <v>36</v>
      </c>
      <c r="J909" s="43">
        <f>SUM(J900:J908)</f>
        <v>3.7499999999999999E-2</v>
      </c>
      <c r="K909" s="148" t="str">
        <f t="shared" si="80"/>
        <v/>
      </c>
      <c r="L909" s="14">
        <f>SUM(L900:L908)</f>
        <v>36</v>
      </c>
      <c r="M909" s="43">
        <f>SUM(M900:M908)</f>
        <v>3.7499999999999999E-2</v>
      </c>
    </row>
    <row r="910" spans="1:13" ht="6" customHeight="1" thickBot="1" x14ac:dyDescent="0.45">
      <c r="A910" s="23"/>
      <c r="B910" s="35"/>
      <c r="C910" s="23"/>
      <c r="D910" s="58"/>
      <c r="E910" s="23"/>
      <c r="F910" s="9"/>
      <c r="G910" s="76"/>
      <c r="H910" s="76"/>
      <c r="I910" s="77"/>
      <c r="J910" s="78"/>
      <c r="K910" s="41"/>
      <c r="L910" s="77"/>
      <c r="M910" s="78"/>
    </row>
    <row r="911" spans="1:13" ht="12.6" customHeight="1" x14ac:dyDescent="0.4">
      <c r="A911" s="406" t="s">
        <v>955</v>
      </c>
      <c r="B911" s="407"/>
      <c r="C911" s="407"/>
      <c r="D911" s="407"/>
      <c r="E911" s="407"/>
      <c r="F911" s="407"/>
      <c r="G911" s="407"/>
      <c r="H911" s="407"/>
      <c r="I911" s="407"/>
      <c r="J911" s="408"/>
      <c r="K911" s="148"/>
      <c r="L911" s="26" t="s">
        <v>70</v>
      </c>
      <c r="M911" s="27" t="s">
        <v>78</v>
      </c>
    </row>
    <row r="912" spans="1:13" x14ac:dyDescent="0.4">
      <c r="A912" s="143">
        <f>G900</f>
        <v>164</v>
      </c>
      <c r="B912" s="392"/>
      <c r="C912" s="393"/>
      <c r="D912" s="393"/>
      <c r="E912" s="393"/>
      <c r="F912" s="393"/>
      <c r="G912" s="393"/>
      <c r="H912" s="393"/>
      <c r="I912" s="393"/>
      <c r="J912" s="394"/>
      <c r="K912" s="41"/>
      <c r="L912" s="29"/>
      <c r="M912" s="30"/>
    </row>
    <row r="913" spans="1:13" x14ac:dyDescent="0.4">
      <c r="A913" s="143">
        <f t="shared" ref="A913:A920" si="86">G901</f>
        <v>165</v>
      </c>
      <c r="B913" s="392"/>
      <c r="C913" s="393"/>
      <c r="D913" s="393"/>
      <c r="E913" s="393"/>
      <c r="F913" s="393"/>
      <c r="G913" s="393"/>
      <c r="H913" s="393"/>
      <c r="I913" s="393"/>
      <c r="J913" s="394"/>
      <c r="K913" s="41"/>
      <c r="L913" s="29"/>
      <c r="M913" s="30"/>
    </row>
    <row r="914" spans="1:13" x14ac:dyDescent="0.4">
      <c r="A914" s="143">
        <f t="shared" si="86"/>
        <v>166</v>
      </c>
      <c r="B914" s="392"/>
      <c r="C914" s="393"/>
      <c r="D914" s="393"/>
      <c r="E914" s="393"/>
      <c r="F914" s="393"/>
      <c r="G914" s="393"/>
      <c r="H914" s="393"/>
      <c r="I914" s="393"/>
      <c r="J914" s="394"/>
      <c r="K914" s="41"/>
      <c r="L914" s="29"/>
      <c r="M914" s="30"/>
    </row>
    <row r="915" spans="1:13" x14ac:dyDescent="0.4">
      <c r="A915" s="143">
        <f t="shared" si="86"/>
        <v>167</v>
      </c>
      <c r="B915" s="392"/>
      <c r="C915" s="393"/>
      <c r="D915" s="393"/>
      <c r="E915" s="393"/>
      <c r="F915" s="393"/>
      <c r="G915" s="393"/>
      <c r="H915" s="393"/>
      <c r="I915" s="393"/>
      <c r="J915" s="394"/>
      <c r="K915" s="41"/>
      <c r="L915" s="29"/>
      <c r="M915" s="30"/>
    </row>
    <row r="916" spans="1:13" x14ac:dyDescent="0.4">
      <c r="A916" s="143">
        <f t="shared" si="86"/>
        <v>168</v>
      </c>
      <c r="B916" s="392"/>
      <c r="C916" s="393"/>
      <c r="D916" s="393"/>
      <c r="E916" s="393"/>
      <c r="F916" s="393"/>
      <c r="G916" s="393"/>
      <c r="H916" s="393"/>
      <c r="I916" s="393"/>
      <c r="J916" s="394"/>
      <c r="K916" s="41"/>
      <c r="L916" s="29"/>
      <c r="M916" s="30"/>
    </row>
    <row r="917" spans="1:13" x14ac:dyDescent="0.4">
      <c r="A917" s="143">
        <f t="shared" si="86"/>
        <v>169</v>
      </c>
      <c r="B917" s="392"/>
      <c r="C917" s="393"/>
      <c r="D917" s="393"/>
      <c r="E917" s="393"/>
      <c r="F917" s="393"/>
      <c r="G917" s="393"/>
      <c r="H917" s="393"/>
      <c r="I917" s="393"/>
      <c r="J917" s="394"/>
      <c r="K917" s="41"/>
      <c r="L917" s="29"/>
      <c r="M917" s="30"/>
    </row>
    <row r="918" spans="1:13" x14ac:dyDescent="0.4">
      <c r="A918" s="143">
        <f t="shared" si="86"/>
        <v>170</v>
      </c>
      <c r="B918" s="392"/>
      <c r="C918" s="393"/>
      <c r="D918" s="393"/>
      <c r="E918" s="393"/>
      <c r="F918" s="393"/>
      <c r="G918" s="393"/>
      <c r="H918" s="393"/>
      <c r="I918" s="393"/>
      <c r="J918" s="394"/>
      <c r="K918" s="41"/>
      <c r="L918" s="29"/>
      <c r="M918" s="30"/>
    </row>
    <row r="919" spans="1:13" x14ac:dyDescent="0.4">
      <c r="A919" s="143">
        <f t="shared" si="86"/>
        <v>171</v>
      </c>
      <c r="B919" s="392"/>
      <c r="C919" s="393"/>
      <c r="D919" s="393"/>
      <c r="E919" s="393"/>
      <c r="F919" s="393"/>
      <c r="G919" s="393"/>
      <c r="H919" s="393"/>
      <c r="I919" s="393"/>
      <c r="J919" s="394"/>
      <c r="K919" s="41"/>
      <c r="L919" s="29"/>
      <c r="M919" s="30"/>
    </row>
    <row r="920" spans="1:13" ht="13.2" thickBot="1" x14ac:dyDescent="0.45">
      <c r="A920" s="144">
        <f t="shared" si="86"/>
        <v>172</v>
      </c>
      <c r="B920" s="395"/>
      <c r="C920" s="396"/>
      <c r="D920" s="396"/>
      <c r="E920" s="396"/>
      <c r="F920" s="396"/>
      <c r="G920" s="396"/>
      <c r="H920" s="396"/>
      <c r="I920" s="396"/>
      <c r="J920" s="397"/>
      <c r="K920" s="41"/>
      <c r="L920" s="31"/>
      <c r="M920" s="32"/>
    </row>
    <row r="921" spans="1:13" ht="6" customHeight="1" thickBot="1" x14ac:dyDescent="0.45">
      <c r="A921" s="23"/>
      <c r="B921" s="35"/>
      <c r="C921" s="23"/>
      <c r="D921" s="35"/>
      <c r="E921" s="23"/>
      <c r="F921" s="9"/>
      <c r="G921" s="92"/>
      <c r="H921" s="58"/>
      <c r="I921" s="77"/>
      <c r="J921" s="78"/>
      <c r="K921" s="41"/>
      <c r="L921" s="77"/>
      <c r="M921" s="78"/>
    </row>
    <row r="922" spans="1:13" ht="33" customHeight="1" x14ac:dyDescent="0.4">
      <c r="A922" s="363">
        <v>6.4</v>
      </c>
      <c r="B922" s="366" t="s">
        <v>554</v>
      </c>
      <c r="C922" s="389" t="s">
        <v>122</v>
      </c>
      <c r="D922" s="369" t="s">
        <v>455</v>
      </c>
      <c r="E922" s="370">
        <f>I927</f>
        <v>15</v>
      </c>
      <c r="F922" s="402"/>
      <c r="G922" s="145">
        <v>173</v>
      </c>
      <c r="H922" s="4" t="s">
        <v>456</v>
      </c>
      <c r="I922" s="66">
        <v>4</v>
      </c>
      <c r="J922" s="67">
        <f>I922*10%/96</f>
        <v>4.1666666666666666E-3</v>
      </c>
      <c r="K922" s="148" t="str">
        <f t="shared" si="80"/>
        <v/>
      </c>
      <c r="L922" s="86">
        <v>4</v>
      </c>
      <c r="M922" s="67">
        <f>L922*10%/96</f>
        <v>4.1666666666666666E-3</v>
      </c>
    </row>
    <row r="923" spans="1:13" ht="31.95" customHeight="1" x14ac:dyDescent="0.4">
      <c r="A923" s="364"/>
      <c r="B923" s="367"/>
      <c r="C923" s="390"/>
      <c r="D923" s="353"/>
      <c r="E923" s="371"/>
      <c r="F923" s="402"/>
      <c r="G923" s="146">
        <v>174</v>
      </c>
      <c r="H923" s="61" t="s">
        <v>555</v>
      </c>
      <c r="I923" s="62">
        <v>2</v>
      </c>
      <c r="J923" s="1">
        <f>I923*10%/96</f>
        <v>2.0833333333333333E-3</v>
      </c>
      <c r="K923" s="148" t="str">
        <f t="shared" si="80"/>
        <v/>
      </c>
      <c r="L923" s="33">
        <v>2</v>
      </c>
      <c r="M923" s="1">
        <f>L923*10%/96</f>
        <v>2.0833333333333333E-3</v>
      </c>
    </row>
    <row r="924" spans="1:13" ht="37.799999999999997" x14ac:dyDescent="0.4">
      <c r="A924" s="364"/>
      <c r="B924" s="367"/>
      <c r="C924" s="149" t="s">
        <v>123</v>
      </c>
      <c r="D924" s="142" t="s">
        <v>112</v>
      </c>
      <c r="E924" s="371"/>
      <c r="F924" s="6"/>
      <c r="G924" s="146">
        <v>175</v>
      </c>
      <c r="H924" s="61" t="s">
        <v>540</v>
      </c>
      <c r="I924" s="62">
        <v>5</v>
      </c>
      <c r="J924" s="1">
        <f t="shared" ref="J924:J926" si="87">I924*10%/96</f>
        <v>5.208333333333333E-3</v>
      </c>
      <c r="K924" s="148" t="str">
        <f t="shared" si="80"/>
        <v/>
      </c>
      <c r="L924" s="33">
        <v>5</v>
      </c>
      <c r="M924" s="1">
        <f t="shared" ref="M924:M926" si="88">L924*10%/96</f>
        <v>5.208333333333333E-3</v>
      </c>
    </row>
    <row r="925" spans="1:13" x14ac:dyDescent="0.4">
      <c r="A925" s="364"/>
      <c r="B925" s="367"/>
      <c r="C925" s="390" t="s">
        <v>124</v>
      </c>
      <c r="D925" s="417" t="s">
        <v>731</v>
      </c>
      <c r="E925" s="371"/>
      <c r="F925" s="402"/>
      <c r="G925" s="146">
        <v>176</v>
      </c>
      <c r="H925" s="61" t="s">
        <v>732</v>
      </c>
      <c r="I925" s="62">
        <v>2</v>
      </c>
      <c r="J925" s="1">
        <f t="shared" si="87"/>
        <v>2.0833333333333333E-3</v>
      </c>
      <c r="K925" s="148" t="str">
        <f t="shared" si="80"/>
        <v/>
      </c>
      <c r="L925" s="33">
        <v>2</v>
      </c>
      <c r="M925" s="1">
        <f t="shared" si="88"/>
        <v>2.0833333333333333E-3</v>
      </c>
    </row>
    <row r="926" spans="1:13" ht="22.2" customHeight="1" x14ac:dyDescent="0.4">
      <c r="A926" s="364"/>
      <c r="B926" s="367"/>
      <c r="C926" s="390"/>
      <c r="D926" s="418"/>
      <c r="E926" s="371"/>
      <c r="F926" s="402"/>
      <c r="G926" s="146">
        <v>177</v>
      </c>
      <c r="H926" s="61" t="s">
        <v>113</v>
      </c>
      <c r="I926" s="62">
        <v>2</v>
      </c>
      <c r="J926" s="1">
        <f t="shared" si="87"/>
        <v>2.0833333333333333E-3</v>
      </c>
      <c r="K926" s="148" t="str">
        <f t="shared" si="80"/>
        <v/>
      </c>
      <c r="L926" s="33">
        <v>2</v>
      </c>
      <c r="M926" s="1">
        <f t="shared" si="88"/>
        <v>2.0833333333333333E-3</v>
      </c>
    </row>
    <row r="927" spans="1:13" ht="16.2" customHeight="1" thickBot="1" x14ac:dyDescent="0.45">
      <c r="A927" s="365"/>
      <c r="B927" s="368"/>
      <c r="C927" s="391"/>
      <c r="D927" s="419"/>
      <c r="E927" s="372"/>
      <c r="F927" s="6"/>
      <c r="G927" s="355" t="s">
        <v>4</v>
      </c>
      <c r="H927" s="356"/>
      <c r="I927" s="63">
        <f>SUM(I922:I926)</f>
        <v>15</v>
      </c>
      <c r="J927" s="2">
        <f>SUM(J922:J926)</f>
        <v>1.5625E-2</v>
      </c>
      <c r="K927" s="148" t="str">
        <f t="shared" si="80"/>
        <v/>
      </c>
      <c r="L927" s="3">
        <f>SUM(L922:L926)</f>
        <v>15</v>
      </c>
      <c r="M927" s="2">
        <f>SUM(M922:M926)</f>
        <v>1.5625E-2</v>
      </c>
    </row>
    <row r="928" spans="1:13" ht="6" customHeight="1" thickBot="1" x14ac:dyDescent="0.45">
      <c r="A928" s="41"/>
      <c r="B928" s="35"/>
      <c r="C928" s="41"/>
      <c r="D928" s="58"/>
      <c r="E928" s="41"/>
      <c r="G928" s="76"/>
      <c r="H928" s="76"/>
      <c r="I928" s="83"/>
      <c r="J928" s="84"/>
      <c r="K928" s="41"/>
      <c r="L928" s="87"/>
      <c r="M928" s="94"/>
    </row>
    <row r="929" spans="1:13" x14ac:dyDescent="0.4">
      <c r="A929" s="357" t="s">
        <v>955</v>
      </c>
      <c r="B929" s="358"/>
      <c r="C929" s="358"/>
      <c r="D929" s="358"/>
      <c r="E929" s="358"/>
      <c r="F929" s="358"/>
      <c r="G929" s="358"/>
      <c r="H929" s="358"/>
      <c r="I929" s="358"/>
      <c r="J929" s="359"/>
      <c r="K929" s="148"/>
      <c r="L929" s="26" t="s">
        <v>70</v>
      </c>
      <c r="M929" s="27" t="s">
        <v>78</v>
      </c>
    </row>
    <row r="930" spans="1:13" x14ac:dyDescent="0.4">
      <c r="A930" s="146">
        <f>G922</f>
        <v>173</v>
      </c>
      <c r="B930" s="351"/>
      <c r="C930" s="351"/>
      <c r="D930" s="351"/>
      <c r="E930" s="351"/>
      <c r="F930" s="351"/>
      <c r="G930" s="351"/>
      <c r="H930" s="351"/>
      <c r="I930" s="351"/>
      <c r="J930" s="352"/>
      <c r="K930" s="41"/>
      <c r="L930" s="29"/>
      <c r="M930" s="30"/>
    </row>
    <row r="931" spans="1:13" x14ac:dyDescent="0.4">
      <c r="A931" s="146">
        <f t="shared" ref="A931:A934" si="89">G923</f>
        <v>174</v>
      </c>
      <c r="B931" s="351"/>
      <c r="C931" s="351"/>
      <c r="D931" s="351"/>
      <c r="E931" s="351"/>
      <c r="F931" s="351"/>
      <c r="G931" s="351"/>
      <c r="H931" s="351"/>
      <c r="I931" s="351"/>
      <c r="J931" s="352"/>
      <c r="K931" s="41"/>
      <c r="L931" s="29"/>
      <c r="M931" s="30"/>
    </row>
    <row r="932" spans="1:13" x14ac:dyDescent="0.4">
      <c r="A932" s="146">
        <f t="shared" si="89"/>
        <v>175</v>
      </c>
      <c r="B932" s="351"/>
      <c r="C932" s="351"/>
      <c r="D932" s="351"/>
      <c r="E932" s="351"/>
      <c r="F932" s="351"/>
      <c r="G932" s="351"/>
      <c r="H932" s="351"/>
      <c r="I932" s="351"/>
      <c r="J932" s="352"/>
      <c r="K932" s="41"/>
      <c r="L932" s="29"/>
      <c r="M932" s="30"/>
    </row>
    <row r="933" spans="1:13" x14ac:dyDescent="0.4">
      <c r="A933" s="146">
        <f t="shared" si="89"/>
        <v>176</v>
      </c>
      <c r="B933" s="351"/>
      <c r="C933" s="351"/>
      <c r="D933" s="351"/>
      <c r="E933" s="351"/>
      <c r="F933" s="351"/>
      <c r="G933" s="351"/>
      <c r="H933" s="351"/>
      <c r="I933" s="351"/>
      <c r="J933" s="352"/>
      <c r="K933" s="41"/>
      <c r="L933" s="29"/>
      <c r="M933" s="30"/>
    </row>
    <row r="934" spans="1:13" ht="13.2" thickBot="1" x14ac:dyDescent="0.45">
      <c r="A934" s="147">
        <f t="shared" si="89"/>
        <v>177</v>
      </c>
      <c r="B934" s="360"/>
      <c r="C934" s="360"/>
      <c r="D934" s="360"/>
      <c r="E934" s="360"/>
      <c r="F934" s="360"/>
      <c r="G934" s="360"/>
      <c r="H934" s="360"/>
      <c r="I934" s="360"/>
      <c r="J934" s="361"/>
      <c r="K934" s="41"/>
      <c r="L934" s="31"/>
      <c r="M934" s="32"/>
    </row>
    <row r="935" spans="1:13" ht="6" customHeight="1" thickBot="1" x14ac:dyDescent="0.45">
      <c r="K935" s="41"/>
    </row>
    <row r="936" spans="1:13" ht="25.95" customHeight="1" x14ac:dyDescent="0.4">
      <c r="A936" s="363">
        <v>6.5</v>
      </c>
      <c r="B936" s="366" t="s">
        <v>781</v>
      </c>
      <c r="C936" s="389" t="s">
        <v>253</v>
      </c>
      <c r="D936" s="369" t="s">
        <v>541</v>
      </c>
      <c r="E936" s="370">
        <f>I941</f>
        <v>10</v>
      </c>
      <c r="F936" s="6"/>
      <c r="G936" s="145">
        <v>178</v>
      </c>
      <c r="H936" s="4" t="s">
        <v>211</v>
      </c>
      <c r="I936" s="66">
        <v>2</v>
      </c>
      <c r="J936" s="67">
        <f>I936*10%/96</f>
        <v>2.0833333333333333E-3</v>
      </c>
      <c r="K936" s="148" t="str">
        <f t="shared" si="80"/>
        <v/>
      </c>
      <c r="L936" s="86">
        <v>2</v>
      </c>
      <c r="M936" s="67">
        <f>L936*10%/96</f>
        <v>2.0833333333333333E-3</v>
      </c>
    </row>
    <row r="937" spans="1:13" ht="59.4" customHeight="1" x14ac:dyDescent="0.4">
      <c r="A937" s="364"/>
      <c r="B937" s="367"/>
      <c r="C937" s="390"/>
      <c r="D937" s="353"/>
      <c r="E937" s="371"/>
      <c r="F937" s="402"/>
      <c r="G937" s="146">
        <v>179</v>
      </c>
      <c r="H937" s="61" t="s">
        <v>756</v>
      </c>
      <c r="I937" s="62">
        <v>2</v>
      </c>
      <c r="J937" s="1">
        <f>I937*10%/96</f>
        <v>2.0833333333333333E-3</v>
      </c>
      <c r="K937" s="148" t="str">
        <f t="shared" si="80"/>
        <v/>
      </c>
      <c r="L937" s="33">
        <v>2</v>
      </c>
      <c r="M937" s="1">
        <f>L937*10%/96</f>
        <v>2.0833333333333333E-3</v>
      </c>
    </row>
    <row r="938" spans="1:13" ht="15.6" customHeight="1" x14ac:dyDescent="0.4">
      <c r="A938" s="364"/>
      <c r="B938" s="367"/>
      <c r="C938" s="390"/>
      <c r="D938" s="353"/>
      <c r="E938" s="371"/>
      <c r="F938" s="402"/>
      <c r="G938" s="146">
        <v>180</v>
      </c>
      <c r="H938" s="61" t="s">
        <v>457</v>
      </c>
      <c r="I938" s="62">
        <v>3</v>
      </c>
      <c r="J938" s="1">
        <f t="shared" ref="J938:J940" si="90">I938*10%/96</f>
        <v>3.1250000000000006E-3</v>
      </c>
      <c r="K938" s="148" t="str">
        <f t="shared" si="80"/>
        <v/>
      </c>
      <c r="L938" s="33">
        <v>3</v>
      </c>
      <c r="M938" s="1">
        <f t="shared" ref="M938:M940" si="91">L938*10%/96</f>
        <v>3.1250000000000006E-3</v>
      </c>
    </row>
    <row r="939" spans="1:13" ht="46.95" customHeight="1" x14ac:dyDescent="0.4">
      <c r="A939" s="364"/>
      <c r="B939" s="367"/>
      <c r="C939" s="390" t="s">
        <v>125</v>
      </c>
      <c r="D939" s="353" t="s">
        <v>1019</v>
      </c>
      <c r="E939" s="371"/>
      <c r="F939" s="402"/>
      <c r="G939" s="146">
        <v>181</v>
      </c>
      <c r="H939" s="61" t="s">
        <v>757</v>
      </c>
      <c r="I939" s="62">
        <v>1</v>
      </c>
      <c r="J939" s="1">
        <f t="shared" si="90"/>
        <v>1.0416666666666667E-3</v>
      </c>
      <c r="K939" s="148" t="str">
        <f t="shared" si="80"/>
        <v/>
      </c>
      <c r="L939" s="33">
        <v>1</v>
      </c>
      <c r="M939" s="1">
        <f t="shared" si="91"/>
        <v>1.0416666666666667E-3</v>
      </c>
    </row>
    <row r="940" spans="1:13" x14ac:dyDescent="0.4">
      <c r="A940" s="364"/>
      <c r="B940" s="367"/>
      <c r="C940" s="390"/>
      <c r="D940" s="353"/>
      <c r="E940" s="371"/>
      <c r="F940" s="402"/>
      <c r="G940" s="146">
        <v>182</v>
      </c>
      <c r="H940" s="61" t="s">
        <v>324</v>
      </c>
      <c r="I940" s="62">
        <v>2</v>
      </c>
      <c r="J940" s="1">
        <f t="shared" si="90"/>
        <v>2.0833333333333333E-3</v>
      </c>
      <c r="K940" s="148" t="str">
        <f t="shared" si="80"/>
        <v/>
      </c>
      <c r="L940" s="33">
        <v>2</v>
      </c>
      <c r="M940" s="1">
        <f t="shared" si="91"/>
        <v>2.0833333333333333E-3</v>
      </c>
    </row>
    <row r="941" spans="1:13" ht="16.2" customHeight="1" thickBot="1" x14ac:dyDescent="0.45">
      <c r="A941" s="365"/>
      <c r="B941" s="368"/>
      <c r="C941" s="391"/>
      <c r="D941" s="354"/>
      <c r="E941" s="372"/>
      <c r="F941" s="6"/>
      <c r="G941" s="355" t="s">
        <v>4</v>
      </c>
      <c r="H941" s="356"/>
      <c r="I941" s="63">
        <f>SUM(I936:I940)</f>
        <v>10</v>
      </c>
      <c r="J941" s="42">
        <f>SUM(J936:J940)</f>
        <v>1.0416666666666666E-2</v>
      </c>
      <c r="K941" s="148" t="str">
        <f t="shared" si="80"/>
        <v/>
      </c>
      <c r="L941" s="3">
        <f>SUM(L936:L940)</f>
        <v>10</v>
      </c>
      <c r="M941" s="42">
        <f>SUM(M936:M940)</f>
        <v>1.0416666666666666E-2</v>
      </c>
    </row>
    <row r="942" spans="1:13" ht="6" customHeight="1" thickBot="1" x14ac:dyDescent="0.45">
      <c r="K942" s="41"/>
    </row>
    <row r="943" spans="1:13" x14ac:dyDescent="0.4">
      <c r="A943" s="357" t="s">
        <v>955</v>
      </c>
      <c r="B943" s="358"/>
      <c r="C943" s="358"/>
      <c r="D943" s="358"/>
      <c r="E943" s="358"/>
      <c r="F943" s="358"/>
      <c r="G943" s="358"/>
      <c r="H943" s="358"/>
      <c r="I943" s="358"/>
      <c r="J943" s="359"/>
      <c r="K943" s="148"/>
      <c r="L943" s="26" t="s">
        <v>70</v>
      </c>
      <c r="M943" s="27" t="s">
        <v>78</v>
      </c>
    </row>
    <row r="944" spans="1:13" x14ac:dyDescent="0.4">
      <c r="A944" s="146">
        <f>G936</f>
        <v>178</v>
      </c>
      <c r="B944" s="392"/>
      <c r="C944" s="393"/>
      <c r="D944" s="393"/>
      <c r="E944" s="393"/>
      <c r="F944" s="393"/>
      <c r="G944" s="393"/>
      <c r="H944" s="393"/>
      <c r="I944" s="393"/>
      <c r="J944" s="394"/>
      <c r="K944" s="41"/>
      <c r="L944" s="29"/>
      <c r="M944" s="30"/>
    </row>
    <row r="945" spans="1:13" x14ac:dyDescent="0.4">
      <c r="A945" s="146">
        <f t="shared" ref="A945:A948" si="92">G937</f>
        <v>179</v>
      </c>
      <c r="B945" s="392"/>
      <c r="C945" s="393"/>
      <c r="D945" s="393"/>
      <c r="E945" s="393"/>
      <c r="F945" s="393"/>
      <c r="G945" s="393"/>
      <c r="H945" s="393"/>
      <c r="I945" s="393"/>
      <c r="J945" s="394"/>
      <c r="K945" s="41"/>
      <c r="L945" s="29"/>
      <c r="M945" s="30"/>
    </row>
    <row r="946" spans="1:13" x14ac:dyDescent="0.4">
      <c r="A946" s="146">
        <f t="shared" si="92"/>
        <v>180</v>
      </c>
      <c r="B946" s="392"/>
      <c r="C946" s="393"/>
      <c r="D946" s="393"/>
      <c r="E946" s="393"/>
      <c r="F946" s="393"/>
      <c r="G946" s="393"/>
      <c r="H946" s="393"/>
      <c r="I946" s="393"/>
      <c r="J946" s="394"/>
      <c r="K946" s="41"/>
      <c r="L946" s="29"/>
      <c r="M946" s="30"/>
    </row>
    <row r="947" spans="1:13" x14ac:dyDescent="0.4">
      <c r="A947" s="146">
        <f t="shared" si="92"/>
        <v>181</v>
      </c>
      <c r="B947" s="392"/>
      <c r="C947" s="393"/>
      <c r="D947" s="393"/>
      <c r="E947" s="393"/>
      <c r="F947" s="393"/>
      <c r="G947" s="393"/>
      <c r="H947" s="393"/>
      <c r="I947" s="393"/>
      <c r="J947" s="394"/>
      <c r="K947" s="41"/>
      <c r="L947" s="29"/>
      <c r="M947" s="30"/>
    </row>
    <row r="948" spans="1:13" ht="13.2" thickBot="1" x14ac:dyDescent="0.45">
      <c r="A948" s="147">
        <f t="shared" si="92"/>
        <v>182</v>
      </c>
      <c r="B948" s="395"/>
      <c r="C948" s="396"/>
      <c r="D948" s="396"/>
      <c r="E948" s="396"/>
      <c r="F948" s="396"/>
      <c r="G948" s="396"/>
      <c r="H948" s="396"/>
      <c r="I948" s="396"/>
      <c r="J948" s="397"/>
      <c r="K948" s="41"/>
      <c r="L948" s="31"/>
      <c r="M948" s="32"/>
    </row>
    <row r="949" spans="1:13" ht="6" customHeight="1" thickBot="1" x14ac:dyDescent="0.45">
      <c r="K949" s="41"/>
    </row>
    <row r="950" spans="1:13" ht="25.2" x14ac:dyDescent="0.4">
      <c r="A950" s="357" t="s">
        <v>1070</v>
      </c>
      <c r="B950" s="358"/>
      <c r="C950" s="358"/>
      <c r="D950" s="358"/>
      <c r="E950" s="359"/>
      <c r="F950" s="409"/>
      <c r="G950" s="379" t="s">
        <v>30</v>
      </c>
      <c r="H950" s="380"/>
      <c r="I950" s="381">
        <f>I971+I1013+I1044+I1058</f>
        <v>90</v>
      </c>
      <c r="J950" s="382"/>
      <c r="K950" s="148"/>
      <c r="L950" s="175" t="s">
        <v>507</v>
      </c>
      <c r="M950" s="176">
        <f>L971+L1013+L1044+L1058</f>
        <v>90</v>
      </c>
    </row>
    <row r="951" spans="1:13" ht="26.4" customHeight="1" x14ac:dyDescent="0.4">
      <c r="A951" s="377" t="s">
        <v>362</v>
      </c>
      <c r="B951" s="383" t="s">
        <v>87</v>
      </c>
      <c r="C951" s="384" t="s">
        <v>179</v>
      </c>
      <c r="D951" s="383" t="s">
        <v>120</v>
      </c>
      <c r="E951" s="378" t="s">
        <v>2</v>
      </c>
      <c r="F951" s="409"/>
      <c r="G951" s="385" t="s">
        <v>84</v>
      </c>
      <c r="H951" s="387" t="s">
        <v>85</v>
      </c>
      <c r="I951" s="373" t="s">
        <v>89</v>
      </c>
      <c r="J951" s="375" t="s">
        <v>3</v>
      </c>
      <c r="K951" s="148"/>
      <c r="L951" s="377" t="s">
        <v>954</v>
      </c>
      <c r="M951" s="378"/>
    </row>
    <row r="952" spans="1:13" x14ac:dyDescent="0.4">
      <c r="A952" s="377"/>
      <c r="B952" s="383"/>
      <c r="C952" s="384"/>
      <c r="D952" s="383"/>
      <c r="E952" s="378"/>
      <c r="F952" s="7"/>
      <c r="G952" s="386"/>
      <c r="H952" s="388"/>
      <c r="I952" s="374"/>
      <c r="J952" s="376"/>
      <c r="K952" s="148"/>
      <c r="L952" s="172" t="s">
        <v>0</v>
      </c>
      <c r="M952" s="173" t="s">
        <v>1</v>
      </c>
    </row>
    <row r="953" spans="1:13" ht="55.2" customHeight="1" x14ac:dyDescent="0.4">
      <c r="A953" s="398">
        <v>7.1</v>
      </c>
      <c r="B953" s="367" t="s">
        <v>780</v>
      </c>
      <c r="C953" s="353" t="s">
        <v>31</v>
      </c>
      <c r="D953" s="353" t="s">
        <v>235</v>
      </c>
      <c r="E953" s="400">
        <f>I971</f>
        <v>41</v>
      </c>
      <c r="F953" s="402"/>
      <c r="G953" s="146">
        <v>183</v>
      </c>
      <c r="H953" s="61" t="s">
        <v>806</v>
      </c>
      <c r="I953" s="62">
        <v>4</v>
      </c>
      <c r="J953" s="5">
        <f>I953*9%/90</f>
        <v>4.0000000000000001E-3</v>
      </c>
      <c r="K953" s="148" t="str">
        <f t="shared" ref="K953:K1013" si="93">IF(AND(L953&gt;=0,L953&lt;=I953),"",IF(AND(L953&gt;I953),"*"))</f>
        <v/>
      </c>
      <c r="L953" s="33">
        <v>4</v>
      </c>
      <c r="M953" s="5">
        <f>L953*9%/90</f>
        <v>4.0000000000000001E-3</v>
      </c>
    </row>
    <row r="954" spans="1:13" x14ac:dyDescent="0.4">
      <c r="A954" s="398"/>
      <c r="B954" s="367"/>
      <c r="C954" s="353"/>
      <c r="D954" s="353"/>
      <c r="E954" s="400"/>
      <c r="F954" s="402"/>
      <c r="G954" s="146">
        <v>184</v>
      </c>
      <c r="H954" s="61" t="s">
        <v>182</v>
      </c>
      <c r="I954" s="62">
        <v>2</v>
      </c>
      <c r="J954" s="5">
        <f t="shared" ref="J954:J970" si="94">I954*9%/90</f>
        <v>2E-3</v>
      </c>
      <c r="K954" s="148" t="str">
        <f t="shared" si="93"/>
        <v/>
      </c>
      <c r="L954" s="33">
        <v>2</v>
      </c>
      <c r="M954" s="5">
        <f t="shared" ref="M954:M970" si="95">L954*9%/90</f>
        <v>2E-3</v>
      </c>
    </row>
    <row r="955" spans="1:13" x14ac:dyDescent="0.4">
      <c r="A955" s="398"/>
      <c r="B955" s="367"/>
      <c r="C955" s="353"/>
      <c r="D955" s="353"/>
      <c r="E955" s="400"/>
      <c r="F955" s="402"/>
      <c r="G955" s="146">
        <v>185</v>
      </c>
      <c r="H955" s="61" t="s">
        <v>433</v>
      </c>
      <c r="I955" s="62">
        <v>2</v>
      </c>
      <c r="J955" s="5">
        <f t="shared" si="94"/>
        <v>2E-3</v>
      </c>
      <c r="K955" s="148" t="str">
        <f t="shared" si="93"/>
        <v/>
      </c>
      <c r="L955" s="33">
        <v>2</v>
      </c>
      <c r="M955" s="5">
        <f t="shared" si="95"/>
        <v>2E-3</v>
      </c>
    </row>
    <row r="956" spans="1:13" ht="26.4" customHeight="1" x14ac:dyDescent="0.4">
      <c r="A956" s="398"/>
      <c r="B956" s="367"/>
      <c r="C956" s="353"/>
      <c r="D956" s="353"/>
      <c r="E956" s="400"/>
      <c r="F956" s="402"/>
      <c r="G956" s="146">
        <v>186</v>
      </c>
      <c r="H956" s="61" t="s">
        <v>305</v>
      </c>
      <c r="I956" s="62">
        <v>1</v>
      </c>
      <c r="J956" s="5">
        <f t="shared" si="94"/>
        <v>1E-3</v>
      </c>
      <c r="K956" s="148" t="str">
        <f t="shared" si="93"/>
        <v/>
      </c>
      <c r="L956" s="33">
        <v>1</v>
      </c>
      <c r="M956" s="5">
        <f t="shared" si="95"/>
        <v>1E-3</v>
      </c>
    </row>
    <row r="957" spans="1:13" x14ac:dyDescent="0.4">
      <c r="A957" s="398"/>
      <c r="B957" s="367"/>
      <c r="C957" s="353"/>
      <c r="D957" s="353"/>
      <c r="E957" s="400"/>
      <c r="F957" s="402"/>
      <c r="G957" s="146">
        <v>187</v>
      </c>
      <c r="H957" s="61" t="s">
        <v>226</v>
      </c>
      <c r="I957" s="62">
        <v>4</v>
      </c>
      <c r="J957" s="5">
        <f t="shared" si="94"/>
        <v>4.0000000000000001E-3</v>
      </c>
      <c r="K957" s="148" t="str">
        <f t="shared" si="93"/>
        <v/>
      </c>
      <c r="L957" s="33">
        <v>4</v>
      </c>
      <c r="M957" s="5">
        <f t="shared" si="95"/>
        <v>4.0000000000000001E-3</v>
      </c>
    </row>
    <row r="958" spans="1:13" ht="25.2" x14ac:dyDescent="0.4">
      <c r="A958" s="398"/>
      <c r="B958" s="367"/>
      <c r="C958" s="353"/>
      <c r="D958" s="353"/>
      <c r="E958" s="400"/>
      <c r="F958" s="402"/>
      <c r="G958" s="146">
        <v>188</v>
      </c>
      <c r="H958" s="61" t="s">
        <v>1009</v>
      </c>
      <c r="I958" s="62">
        <v>4</v>
      </c>
      <c r="J958" s="5">
        <f t="shared" si="94"/>
        <v>4.0000000000000001E-3</v>
      </c>
      <c r="K958" s="148" t="str">
        <f t="shared" si="93"/>
        <v/>
      </c>
      <c r="L958" s="33">
        <v>4</v>
      </c>
      <c r="M958" s="5">
        <f t="shared" si="95"/>
        <v>4.0000000000000001E-3</v>
      </c>
    </row>
    <row r="959" spans="1:13" ht="49.95" customHeight="1" x14ac:dyDescent="0.4">
      <c r="A959" s="398"/>
      <c r="B959" s="367"/>
      <c r="C959" s="353" t="s">
        <v>32</v>
      </c>
      <c r="D959" s="353" t="s">
        <v>298</v>
      </c>
      <c r="E959" s="400"/>
      <c r="F959" s="402"/>
      <c r="G959" s="146">
        <v>189</v>
      </c>
      <c r="H959" s="61" t="s">
        <v>610</v>
      </c>
      <c r="I959" s="62">
        <v>4</v>
      </c>
      <c r="J959" s="5">
        <f t="shared" si="94"/>
        <v>4.0000000000000001E-3</v>
      </c>
      <c r="K959" s="148" t="str">
        <f t="shared" si="93"/>
        <v/>
      </c>
      <c r="L959" s="33">
        <v>4</v>
      </c>
      <c r="M959" s="5">
        <f t="shared" si="95"/>
        <v>4.0000000000000001E-3</v>
      </c>
    </row>
    <row r="960" spans="1:13" ht="25.2" x14ac:dyDescent="0.4">
      <c r="A960" s="398"/>
      <c r="B960" s="367"/>
      <c r="C960" s="353"/>
      <c r="D960" s="353"/>
      <c r="E960" s="400"/>
      <c r="F960" s="402"/>
      <c r="G960" s="146">
        <v>190</v>
      </c>
      <c r="H960" s="61" t="s">
        <v>212</v>
      </c>
      <c r="I960" s="62">
        <v>1</v>
      </c>
      <c r="J960" s="5">
        <f t="shared" si="94"/>
        <v>1E-3</v>
      </c>
      <c r="K960" s="148" t="str">
        <f t="shared" si="93"/>
        <v/>
      </c>
      <c r="L960" s="33">
        <v>1</v>
      </c>
      <c r="M960" s="5">
        <f t="shared" si="95"/>
        <v>1E-3</v>
      </c>
    </row>
    <row r="961" spans="1:13" ht="37.200000000000003" customHeight="1" x14ac:dyDescent="0.4">
      <c r="A961" s="398"/>
      <c r="B961" s="367"/>
      <c r="C961" s="353" t="s">
        <v>114</v>
      </c>
      <c r="D961" s="353" t="s">
        <v>306</v>
      </c>
      <c r="E961" s="400"/>
      <c r="F961" s="402"/>
      <c r="G961" s="146">
        <v>191</v>
      </c>
      <c r="H961" s="61" t="s">
        <v>213</v>
      </c>
      <c r="I961" s="62">
        <v>2</v>
      </c>
      <c r="J961" s="5">
        <f t="shared" si="94"/>
        <v>2E-3</v>
      </c>
      <c r="K961" s="148" t="str">
        <f t="shared" si="93"/>
        <v/>
      </c>
      <c r="L961" s="33">
        <v>2</v>
      </c>
      <c r="M961" s="5">
        <f t="shared" si="95"/>
        <v>2E-3</v>
      </c>
    </row>
    <row r="962" spans="1:13" ht="37.799999999999997" x14ac:dyDescent="0.4">
      <c r="A962" s="398"/>
      <c r="B962" s="367"/>
      <c r="C962" s="353"/>
      <c r="D962" s="353"/>
      <c r="E962" s="400"/>
      <c r="F962" s="402"/>
      <c r="G962" s="146">
        <v>192</v>
      </c>
      <c r="H962" s="61" t="s">
        <v>1015</v>
      </c>
      <c r="I962" s="62">
        <v>3</v>
      </c>
      <c r="J962" s="5">
        <f t="shared" si="94"/>
        <v>3.0000000000000001E-3</v>
      </c>
      <c r="K962" s="148" t="str">
        <f t="shared" si="93"/>
        <v/>
      </c>
      <c r="L962" s="33">
        <v>3</v>
      </c>
      <c r="M962" s="5">
        <f t="shared" si="95"/>
        <v>3.0000000000000001E-3</v>
      </c>
    </row>
    <row r="963" spans="1:13" ht="40.200000000000003" customHeight="1" x14ac:dyDescent="0.4">
      <c r="A963" s="398"/>
      <c r="B963" s="367"/>
      <c r="C963" s="353" t="s">
        <v>115</v>
      </c>
      <c r="D963" s="353" t="s">
        <v>1016</v>
      </c>
      <c r="E963" s="400"/>
      <c r="F963" s="416"/>
      <c r="G963" s="146">
        <v>193</v>
      </c>
      <c r="H963" s="61" t="s">
        <v>733</v>
      </c>
      <c r="I963" s="62">
        <v>2</v>
      </c>
      <c r="J963" s="5">
        <f t="shared" si="94"/>
        <v>2E-3</v>
      </c>
      <c r="K963" s="148" t="str">
        <f t="shared" si="93"/>
        <v/>
      </c>
      <c r="L963" s="33">
        <v>2</v>
      </c>
      <c r="M963" s="5">
        <f t="shared" si="95"/>
        <v>2E-3</v>
      </c>
    </row>
    <row r="964" spans="1:13" ht="60" customHeight="1" x14ac:dyDescent="0.4">
      <c r="A964" s="398"/>
      <c r="B964" s="367"/>
      <c r="C964" s="353"/>
      <c r="D964" s="353"/>
      <c r="E964" s="400"/>
      <c r="F964" s="416"/>
      <c r="G964" s="146">
        <v>194</v>
      </c>
      <c r="H964" s="61" t="s">
        <v>745</v>
      </c>
      <c r="I964" s="62">
        <v>2</v>
      </c>
      <c r="J964" s="5">
        <f t="shared" si="94"/>
        <v>2E-3</v>
      </c>
      <c r="K964" s="148" t="str">
        <f t="shared" si="93"/>
        <v/>
      </c>
      <c r="L964" s="33">
        <v>2</v>
      </c>
      <c r="M964" s="5">
        <f t="shared" si="95"/>
        <v>2E-3</v>
      </c>
    </row>
    <row r="965" spans="1:13" ht="25.2" x14ac:dyDescent="0.4">
      <c r="A965" s="398"/>
      <c r="B965" s="367"/>
      <c r="C965" s="353" t="s">
        <v>116</v>
      </c>
      <c r="D965" s="353" t="s">
        <v>214</v>
      </c>
      <c r="E965" s="400"/>
      <c r="F965" s="402"/>
      <c r="G965" s="146">
        <v>195</v>
      </c>
      <c r="H965" s="61" t="s">
        <v>276</v>
      </c>
      <c r="I965" s="62">
        <v>1</v>
      </c>
      <c r="J965" s="5">
        <f t="shared" si="94"/>
        <v>1E-3</v>
      </c>
      <c r="K965" s="148" t="str">
        <f t="shared" si="93"/>
        <v/>
      </c>
      <c r="L965" s="33">
        <v>1</v>
      </c>
      <c r="M965" s="5">
        <f t="shared" si="95"/>
        <v>1E-3</v>
      </c>
    </row>
    <row r="966" spans="1:13" ht="15.6" customHeight="1" x14ac:dyDescent="0.4">
      <c r="A966" s="398"/>
      <c r="B966" s="367"/>
      <c r="C966" s="353"/>
      <c r="D966" s="353"/>
      <c r="E966" s="400"/>
      <c r="F966" s="402"/>
      <c r="G966" s="146">
        <v>196</v>
      </c>
      <c r="H966" s="61" t="s">
        <v>699</v>
      </c>
      <c r="I966" s="62">
        <v>1</v>
      </c>
      <c r="J966" s="5">
        <f t="shared" si="94"/>
        <v>1E-3</v>
      </c>
      <c r="K966" s="148" t="str">
        <f t="shared" si="93"/>
        <v/>
      </c>
      <c r="L966" s="33">
        <v>1</v>
      </c>
      <c r="M966" s="5">
        <f t="shared" si="95"/>
        <v>1E-3</v>
      </c>
    </row>
    <row r="967" spans="1:13" ht="50.4" x14ac:dyDescent="0.4">
      <c r="A967" s="398"/>
      <c r="B967" s="367"/>
      <c r="C967" s="353"/>
      <c r="D967" s="353"/>
      <c r="E967" s="400"/>
      <c r="F967" s="402"/>
      <c r="G967" s="146">
        <v>197</v>
      </c>
      <c r="H967" s="61" t="s">
        <v>335</v>
      </c>
      <c r="I967" s="62">
        <v>2</v>
      </c>
      <c r="J967" s="5">
        <f t="shared" si="94"/>
        <v>2E-3</v>
      </c>
      <c r="K967" s="148" t="str">
        <f t="shared" si="93"/>
        <v/>
      </c>
      <c r="L967" s="33">
        <v>2</v>
      </c>
      <c r="M967" s="5">
        <f t="shared" si="95"/>
        <v>2E-3</v>
      </c>
    </row>
    <row r="968" spans="1:13" ht="28.2" customHeight="1" x14ac:dyDescent="0.4">
      <c r="A968" s="398"/>
      <c r="B968" s="367"/>
      <c r="C968" s="353" t="s">
        <v>117</v>
      </c>
      <c r="D968" s="353" t="s">
        <v>556</v>
      </c>
      <c r="E968" s="400"/>
      <c r="F968" s="402"/>
      <c r="G968" s="146">
        <v>198</v>
      </c>
      <c r="H968" s="61" t="s">
        <v>619</v>
      </c>
      <c r="I968" s="62">
        <v>2</v>
      </c>
      <c r="J968" s="5">
        <f t="shared" si="94"/>
        <v>2E-3</v>
      </c>
      <c r="K968" s="148" t="str">
        <f t="shared" si="93"/>
        <v/>
      </c>
      <c r="L968" s="33">
        <v>2</v>
      </c>
      <c r="M968" s="5">
        <f t="shared" si="95"/>
        <v>2E-3</v>
      </c>
    </row>
    <row r="969" spans="1:13" ht="28.2" customHeight="1" x14ac:dyDescent="0.4">
      <c r="A969" s="398"/>
      <c r="B969" s="367"/>
      <c r="C969" s="353"/>
      <c r="D969" s="353"/>
      <c r="E969" s="400"/>
      <c r="F969" s="402"/>
      <c r="G969" s="146">
        <v>199</v>
      </c>
      <c r="H969" s="61" t="s">
        <v>277</v>
      </c>
      <c r="I969" s="62">
        <v>2</v>
      </c>
      <c r="J969" s="5">
        <f t="shared" si="94"/>
        <v>2E-3</v>
      </c>
      <c r="K969" s="148" t="str">
        <f t="shared" si="93"/>
        <v/>
      </c>
      <c r="L969" s="33">
        <v>2</v>
      </c>
      <c r="M969" s="5">
        <f t="shared" si="95"/>
        <v>2E-3</v>
      </c>
    </row>
    <row r="970" spans="1:13" ht="28.95" customHeight="1" x14ac:dyDescent="0.4">
      <c r="A970" s="398"/>
      <c r="B970" s="367"/>
      <c r="C970" s="353"/>
      <c r="D970" s="353"/>
      <c r="E970" s="400"/>
      <c r="F970" s="402"/>
      <c r="G970" s="146">
        <v>200</v>
      </c>
      <c r="H970" s="61" t="s">
        <v>700</v>
      </c>
      <c r="I970" s="62">
        <v>2</v>
      </c>
      <c r="J970" s="5">
        <f t="shared" si="94"/>
        <v>2E-3</v>
      </c>
      <c r="K970" s="148" t="str">
        <f t="shared" si="93"/>
        <v/>
      </c>
      <c r="L970" s="33">
        <v>2</v>
      </c>
      <c r="M970" s="5">
        <f t="shared" si="95"/>
        <v>2E-3</v>
      </c>
    </row>
    <row r="971" spans="1:13" ht="13.2" customHeight="1" thickBot="1" x14ac:dyDescent="0.45">
      <c r="A971" s="399"/>
      <c r="B971" s="368"/>
      <c r="C971" s="354"/>
      <c r="D971" s="354"/>
      <c r="E971" s="401"/>
      <c r="F971" s="11"/>
      <c r="G971" s="355" t="s">
        <v>4</v>
      </c>
      <c r="H971" s="356"/>
      <c r="I971" s="68">
        <f>SUM(I953:I970)</f>
        <v>41</v>
      </c>
      <c r="J971" s="43">
        <f>SUM(J953:J970)</f>
        <v>4.1000000000000009E-2</v>
      </c>
      <c r="K971" s="148" t="str">
        <f t="shared" si="93"/>
        <v/>
      </c>
      <c r="L971" s="14">
        <f>SUM(L953:L970)</f>
        <v>41</v>
      </c>
      <c r="M971" s="43">
        <f>SUM(M953:M970)</f>
        <v>4.1000000000000009E-2</v>
      </c>
    </row>
    <row r="972" spans="1:13" ht="6" customHeight="1" thickBot="1" x14ac:dyDescent="0.45">
      <c r="A972" s="23"/>
      <c r="B972" s="35"/>
      <c r="C972" s="23"/>
      <c r="D972" s="58"/>
      <c r="E972" s="23"/>
      <c r="F972" s="9"/>
      <c r="G972" s="76"/>
      <c r="H972" s="76"/>
      <c r="I972" s="77"/>
      <c r="J972" s="78"/>
      <c r="K972" s="41"/>
      <c r="L972" s="77"/>
      <c r="M972" s="78"/>
    </row>
    <row r="973" spans="1:13" x14ac:dyDescent="0.4">
      <c r="A973" s="357" t="s">
        <v>955</v>
      </c>
      <c r="B973" s="358"/>
      <c r="C973" s="358"/>
      <c r="D973" s="358"/>
      <c r="E973" s="358"/>
      <c r="F973" s="358"/>
      <c r="G973" s="358"/>
      <c r="H973" s="358"/>
      <c r="I973" s="358"/>
      <c r="J973" s="359"/>
      <c r="K973" s="148"/>
      <c r="L973" s="26" t="s">
        <v>70</v>
      </c>
      <c r="M973" s="27" t="s">
        <v>78</v>
      </c>
    </row>
    <row r="974" spans="1:13" x14ac:dyDescent="0.4">
      <c r="A974" s="146">
        <f>G953</f>
        <v>183</v>
      </c>
      <c r="B974" s="351"/>
      <c r="C974" s="351"/>
      <c r="D974" s="351"/>
      <c r="E974" s="351"/>
      <c r="F974" s="351"/>
      <c r="G974" s="351"/>
      <c r="H974" s="351"/>
      <c r="I974" s="351"/>
      <c r="J974" s="352"/>
      <c r="K974" s="41"/>
      <c r="L974" s="29"/>
      <c r="M974" s="30"/>
    </row>
    <row r="975" spans="1:13" x14ac:dyDescent="0.4">
      <c r="A975" s="146">
        <f t="shared" ref="A975:A991" si="96">G954</f>
        <v>184</v>
      </c>
      <c r="B975" s="351"/>
      <c r="C975" s="351"/>
      <c r="D975" s="351"/>
      <c r="E975" s="351"/>
      <c r="F975" s="351"/>
      <c r="G975" s="351"/>
      <c r="H975" s="351"/>
      <c r="I975" s="351"/>
      <c r="J975" s="352"/>
      <c r="K975" s="41"/>
      <c r="L975" s="29"/>
      <c r="M975" s="30"/>
    </row>
    <row r="976" spans="1:13" x14ac:dyDescent="0.4">
      <c r="A976" s="146">
        <f t="shared" si="96"/>
        <v>185</v>
      </c>
      <c r="B976" s="351"/>
      <c r="C976" s="351"/>
      <c r="D976" s="351"/>
      <c r="E976" s="351"/>
      <c r="F976" s="351"/>
      <c r="G976" s="351"/>
      <c r="H976" s="351"/>
      <c r="I976" s="351"/>
      <c r="J976" s="352"/>
      <c r="K976" s="41"/>
      <c r="L976" s="29"/>
      <c r="M976" s="30"/>
    </row>
    <row r="977" spans="1:13" x14ac:dyDescent="0.4">
      <c r="A977" s="146">
        <f t="shared" si="96"/>
        <v>186</v>
      </c>
      <c r="B977" s="351"/>
      <c r="C977" s="351"/>
      <c r="D977" s="351"/>
      <c r="E977" s="351"/>
      <c r="F977" s="351"/>
      <c r="G977" s="351"/>
      <c r="H977" s="351"/>
      <c r="I977" s="351"/>
      <c r="J977" s="352"/>
      <c r="K977" s="41"/>
      <c r="L977" s="29"/>
      <c r="M977" s="30"/>
    </row>
    <row r="978" spans="1:13" x14ac:dyDescent="0.4">
      <c r="A978" s="146">
        <f t="shared" si="96"/>
        <v>187</v>
      </c>
      <c r="B978" s="351"/>
      <c r="C978" s="351"/>
      <c r="D978" s="351"/>
      <c r="E978" s="351"/>
      <c r="F978" s="351"/>
      <c r="G978" s="351"/>
      <c r="H978" s="351"/>
      <c r="I978" s="351"/>
      <c r="J978" s="352"/>
      <c r="K978" s="41"/>
      <c r="L978" s="29"/>
      <c r="M978" s="30"/>
    </row>
    <row r="979" spans="1:13" x14ac:dyDescent="0.4">
      <c r="A979" s="146">
        <f t="shared" si="96"/>
        <v>188</v>
      </c>
      <c r="B979" s="351"/>
      <c r="C979" s="351"/>
      <c r="D979" s="351"/>
      <c r="E979" s="351"/>
      <c r="F979" s="351"/>
      <c r="G979" s="351"/>
      <c r="H979" s="351"/>
      <c r="I979" s="351"/>
      <c r="J979" s="352"/>
      <c r="K979" s="41"/>
      <c r="L979" s="29"/>
      <c r="M979" s="30"/>
    </row>
    <row r="980" spans="1:13" x14ac:dyDescent="0.4">
      <c r="A980" s="146">
        <f t="shared" si="96"/>
        <v>189</v>
      </c>
      <c r="B980" s="351"/>
      <c r="C980" s="351"/>
      <c r="D980" s="351"/>
      <c r="E980" s="351"/>
      <c r="F980" s="351"/>
      <c r="G980" s="351"/>
      <c r="H980" s="351"/>
      <c r="I980" s="351"/>
      <c r="J980" s="352"/>
      <c r="K980" s="41"/>
      <c r="L980" s="29"/>
      <c r="M980" s="30"/>
    </row>
    <row r="981" spans="1:13" x14ac:dyDescent="0.4">
      <c r="A981" s="146">
        <f t="shared" si="96"/>
        <v>190</v>
      </c>
      <c r="B981" s="351"/>
      <c r="C981" s="351"/>
      <c r="D981" s="351"/>
      <c r="E981" s="351"/>
      <c r="F981" s="351"/>
      <c r="G981" s="351"/>
      <c r="H981" s="351"/>
      <c r="I981" s="351"/>
      <c r="J981" s="352"/>
      <c r="K981" s="41"/>
      <c r="L981" s="29"/>
      <c r="M981" s="30"/>
    </row>
    <row r="982" spans="1:13" x14ac:dyDescent="0.4">
      <c r="A982" s="146">
        <f t="shared" si="96"/>
        <v>191</v>
      </c>
      <c r="B982" s="351"/>
      <c r="C982" s="351"/>
      <c r="D982" s="351"/>
      <c r="E982" s="351"/>
      <c r="F982" s="351"/>
      <c r="G982" s="351"/>
      <c r="H982" s="351"/>
      <c r="I982" s="351"/>
      <c r="J982" s="352"/>
      <c r="K982" s="41"/>
      <c r="L982" s="29"/>
      <c r="M982" s="30"/>
    </row>
    <row r="983" spans="1:13" x14ac:dyDescent="0.4">
      <c r="A983" s="146">
        <f t="shared" si="96"/>
        <v>192</v>
      </c>
      <c r="B983" s="351"/>
      <c r="C983" s="351"/>
      <c r="D983" s="351"/>
      <c r="E983" s="351"/>
      <c r="F983" s="351"/>
      <c r="G983" s="351"/>
      <c r="H983" s="351"/>
      <c r="I983" s="351"/>
      <c r="J983" s="352"/>
      <c r="K983" s="41"/>
      <c r="L983" s="29"/>
      <c r="M983" s="30"/>
    </row>
    <row r="984" spans="1:13" x14ac:dyDescent="0.4">
      <c r="A984" s="146">
        <f t="shared" si="96"/>
        <v>193</v>
      </c>
      <c r="B984" s="351"/>
      <c r="C984" s="351"/>
      <c r="D984" s="351"/>
      <c r="E984" s="351"/>
      <c r="F984" s="351"/>
      <c r="G984" s="351"/>
      <c r="H984" s="351"/>
      <c r="I984" s="351"/>
      <c r="J984" s="352"/>
      <c r="K984" s="41"/>
      <c r="L984" s="29"/>
      <c r="M984" s="30"/>
    </row>
    <row r="985" spans="1:13" x14ac:dyDescent="0.4">
      <c r="A985" s="146">
        <f t="shared" si="96"/>
        <v>194</v>
      </c>
      <c r="B985" s="351"/>
      <c r="C985" s="351"/>
      <c r="D985" s="351"/>
      <c r="E985" s="351"/>
      <c r="F985" s="351"/>
      <c r="G985" s="351"/>
      <c r="H985" s="351"/>
      <c r="I985" s="351"/>
      <c r="J985" s="352"/>
      <c r="K985" s="41"/>
      <c r="L985" s="29"/>
      <c r="M985" s="30"/>
    </row>
    <row r="986" spans="1:13" x14ac:dyDescent="0.4">
      <c r="A986" s="146">
        <f t="shared" si="96"/>
        <v>195</v>
      </c>
      <c r="B986" s="351"/>
      <c r="C986" s="351"/>
      <c r="D986" s="351"/>
      <c r="E986" s="351"/>
      <c r="F986" s="351"/>
      <c r="G986" s="351"/>
      <c r="H986" s="351"/>
      <c r="I986" s="351"/>
      <c r="J986" s="352"/>
      <c r="K986" s="41"/>
      <c r="L986" s="29"/>
      <c r="M986" s="30"/>
    </row>
    <row r="987" spans="1:13" x14ac:dyDescent="0.4">
      <c r="A987" s="146">
        <f t="shared" si="96"/>
        <v>196</v>
      </c>
      <c r="B987" s="351"/>
      <c r="C987" s="351"/>
      <c r="D987" s="351"/>
      <c r="E987" s="351"/>
      <c r="F987" s="351"/>
      <c r="G987" s="351"/>
      <c r="H987" s="351"/>
      <c r="I987" s="351"/>
      <c r="J987" s="352"/>
      <c r="K987" s="41"/>
      <c r="L987" s="29"/>
      <c r="M987" s="30"/>
    </row>
    <row r="988" spans="1:13" x14ac:dyDescent="0.4">
      <c r="A988" s="146">
        <f t="shared" si="96"/>
        <v>197</v>
      </c>
      <c r="B988" s="351"/>
      <c r="C988" s="351"/>
      <c r="D988" s="351"/>
      <c r="E988" s="351"/>
      <c r="F988" s="351"/>
      <c r="G988" s="351"/>
      <c r="H988" s="351"/>
      <c r="I988" s="351"/>
      <c r="J988" s="352"/>
      <c r="K988" s="41"/>
      <c r="L988" s="29"/>
      <c r="M988" s="30"/>
    </row>
    <row r="989" spans="1:13" x14ac:dyDescent="0.4">
      <c r="A989" s="146">
        <f t="shared" si="96"/>
        <v>198</v>
      </c>
      <c r="B989" s="351"/>
      <c r="C989" s="351"/>
      <c r="D989" s="351"/>
      <c r="E989" s="351"/>
      <c r="F989" s="351"/>
      <c r="G989" s="351"/>
      <c r="H989" s="351"/>
      <c r="I989" s="351"/>
      <c r="J989" s="352"/>
      <c r="K989" s="41"/>
      <c r="L989" s="29"/>
      <c r="M989" s="30"/>
    </row>
    <row r="990" spans="1:13" x14ac:dyDescent="0.4">
      <c r="A990" s="146">
        <f t="shared" si="96"/>
        <v>199</v>
      </c>
      <c r="B990" s="351"/>
      <c r="C990" s="351"/>
      <c r="D990" s="351"/>
      <c r="E990" s="351"/>
      <c r="F990" s="351"/>
      <c r="G990" s="351"/>
      <c r="H990" s="351"/>
      <c r="I990" s="351"/>
      <c r="J990" s="352"/>
      <c r="K990" s="41"/>
      <c r="L990" s="29"/>
      <c r="M990" s="30"/>
    </row>
    <row r="991" spans="1:13" ht="13.2" thickBot="1" x14ac:dyDescent="0.45">
      <c r="A991" s="147">
        <f t="shared" si="96"/>
        <v>200</v>
      </c>
      <c r="B991" s="360"/>
      <c r="C991" s="360"/>
      <c r="D991" s="360"/>
      <c r="E991" s="360"/>
      <c r="F991" s="360"/>
      <c r="G991" s="360"/>
      <c r="H991" s="360"/>
      <c r="I991" s="360"/>
      <c r="J991" s="361"/>
      <c r="K991" s="41"/>
      <c r="L991" s="38"/>
      <c r="M991" s="40"/>
    </row>
    <row r="992" spans="1:13" ht="6" customHeight="1" thickBot="1" x14ac:dyDescent="0.45">
      <c r="A992" s="41"/>
      <c r="B992" s="35"/>
      <c r="C992" s="23"/>
      <c r="D992" s="35"/>
      <c r="E992" s="23"/>
      <c r="F992" s="9"/>
      <c r="G992" s="92"/>
      <c r="H992" s="58"/>
      <c r="I992" s="77"/>
      <c r="J992" s="78"/>
      <c r="K992" s="41"/>
      <c r="L992" s="77"/>
      <c r="M992" s="78"/>
    </row>
    <row r="993" spans="1:13" ht="19.95" customHeight="1" x14ac:dyDescent="0.4">
      <c r="A993" s="363">
        <v>7.2</v>
      </c>
      <c r="B993" s="366" t="s">
        <v>779</v>
      </c>
      <c r="C993" s="389" t="s">
        <v>33</v>
      </c>
      <c r="D993" s="369" t="s">
        <v>558</v>
      </c>
      <c r="E993" s="370">
        <f>I1013</f>
        <v>30</v>
      </c>
      <c r="F993" s="416"/>
      <c r="G993" s="145">
        <v>201</v>
      </c>
      <c r="H993" s="4" t="s">
        <v>898</v>
      </c>
      <c r="I993" s="66">
        <v>1</v>
      </c>
      <c r="J993" s="67">
        <f>I993*9%/90</f>
        <v>1E-3</v>
      </c>
      <c r="K993" s="148" t="str">
        <f t="shared" si="93"/>
        <v/>
      </c>
      <c r="L993" s="86">
        <v>1</v>
      </c>
      <c r="M993" s="67">
        <f>L993*9%/90</f>
        <v>1E-3</v>
      </c>
    </row>
    <row r="994" spans="1:13" ht="21" customHeight="1" x14ac:dyDescent="0.4">
      <c r="A994" s="364"/>
      <c r="B994" s="367"/>
      <c r="C994" s="390"/>
      <c r="D994" s="353"/>
      <c r="E994" s="371"/>
      <c r="F994" s="416"/>
      <c r="G994" s="146">
        <v>202</v>
      </c>
      <c r="H994" s="135" t="s">
        <v>444</v>
      </c>
      <c r="I994" s="62">
        <v>1</v>
      </c>
      <c r="J994" s="1">
        <f>I994*9%/90</f>
        <v>1E-3</v>
      </c>
      <c r="K994" s="148" t="str">
        <f t="shared" si="93"/>
        <v/>
      </c>
      <c r="L994" s="33">
        <v>1</v>
      </c>
      <c r="M994" s="1">
        <f>L994*9%/90</f>
        <v>1E-3</v>
      </c>
    </row>
    <row r="995" spans="1:13" ht="22.2" customHeight="1" x14ac:dyDescent="0.4">
      <c r="A995" s="364"/>
      <c r="B995" s="367"/>
      <c r="C995" s="390"/>
      <c r="D995" s="353"/>
      <c r="E995" s="371"/>
      <c r="F995" s="416"/>
      <c r="G995" s="146">
        <v>203</v>
      </c>
      <c r="H995" s="61" t="s">
        <v>562</v>
      </c>
      <c r="I995" s="62">
        <v>1</v>
      </c>
      <c r="J995" s="1">
        <f t="shared" ref="J995:J1012" si="97">I995*9%/90</f>
        <v>1E-3</v>
      </c>
      <c r="K995" s="148" t="str">
        <f t="shared" si="93"/>
        <v/>
      </c>
      <c r="L995" s="33">
        <v>1</v>
      </c>
      <c r="M995" s="1">
        <f t="shared" ref="M995:M1012" si="98">L995*9%/90</f>
        <v>1E-3</v>
      </c>
    </row>
    <row r="996" spans="1:13" ht="21" customHeight="1" x14ac:dyDescent="0.4">
      <c r="A996" s="364"/>
      <c r="B996" s="367"/>
      <c r="C996" s="390" t="s">
        <v>118</v>
      </c>
      <c r="D996" s="353" t="s">
        <v>1020</v>
      </c>
      <c r="E996" s="371"/>
      <c r="F996" s="416"/>
      <c r="G996" s="146">
        <v>204</v>
      </c>
      <c r="H996" s="61" t="s">
        <v>434</v>
      </c>
      <c r="I996" s="62">
        <v>1</v>
      </c>
      <c r="J996" s="1">
        <f t="shared" si="97"/>
        <v>1E-3</v>
      </c>
      <c r="K996" s="148" t="str">
        <f t="shared" si="93"/>
        <v/>
      </c>
      <c r="L996" s="33">
        <v>1</v>
      </c>
      <c r="M996" s="1">
        <f t="shared" si="98"/>
        <v>1E-3</v>
      </c>
    </row>
    <row r="997" spans="1:13" ht="19.95" customHeight="1" x14ac:dyDescent="0.4">
      <c r="A997" s="364"/>
      <c r="B997" s="367"/>
      <c r="C997" s="390"/>
      <c r="D997" s="353"/>
      <c r="E997" s="371"/>
      <c r="F997" s="416"/>
      <c r="G997" s="146">
        <v>205</v>
      </c>
      <c r="H997" s="61" t="s">
        <v>307</v>
      </c>
      <c r="I997" s="62">
        <v>1</v>
      </c>
      <c r="J997" s="1">
        <f t="shared" si="97"/>
        <v>1E-3</v>
      </c>
      <c r="K997" s="148" t="str">
        <f t="shared" si="93"/>
        <v/>
      </c>
      <c r="L997" s="33">
        <v>1</v>
      </c>
      <c r="M997" s="1">
        <f t="shared" si="98"/>
        <v>1E-3</v>
      </c>
    </row>
    <row r="998" spans="1:13" ht="18.600000000000001" customHeight="1" x14ac:dyDescent="0.4">
      <c r="A998" s="364"/>
      <c r="B998" s="367"/>
      <c r="C998" s="390"/>
      <c r="D998" s="353"/>
      <c r="E998" s="371"/>
      <c r="F998" s="416"/>
      <c r="G998" s="146">
        <v>206</v>
      </c>
      <c r="H998" s="61" t="s">
        <v>183</v>
      </c>
      <c r="I998" s="62">
        <v>1</v>
      </c>
      <c r="J998" s="1">
        <f t="shared" si="97"/>
        <v>1E-3</v>
      </c>
      <c r="K998" s="148" t="str">
        <f t="shared" si="93"/>
        <v/>
      </c>
      <c r="L998" s="33">
        <v>1</v>
      </c>
      <c r="M998" s="1">
        <f t="shared" si="98"/>
        <v>1E-3</v>
      </c>
    </row>
    <row r="999" spans="1:13" ht="12.6" customHeight="1" x14ac:dyDescent="0.4">
      <c r="A999" s="364"/>
      <c r="B999" s="367"/>
      <c r="C999" s="390" t="s">
        <v>254</v>
      </c>
      <c r="D999" s="353" t="s">
        <v>565</v>
      </c>
      <c r="E999" s="371"/>
      <c r="F999" s="416"/>
      <c r="G999" s="146">
        <v>207</v>
      </c>
      <c r="H999" s="61" t="s">
        <v>445</v>
      </c>
      <c r="I999" s="62">
        <v>2</v>
      </c>
      <c r="J999" s="1">
        <f t="shared" si="97"/>
        <v>2E-3</v>
      </c>
      <c r="K999" s="148" t="str">
        <f t="shared" si="93"/>
        <v/>
      </c>
      <c r="L999" s="33">
        <v>2</v>
      </c>
      <c r="M999" s="1">
        <f t="shared" si="98"/>
        <v>2E-3</v>
      </c>
    </row>
    <row r="1000" spans="1:13" ht="26.4" customHeight="1" x14ac:dyDescent="0.4">
      <c r="A1000" s="364"/>
      <c r="B1000" s="367"/>
      <c r="C1000" s="390"/>
      <c r="D1000" s="353"/>
      <c r="E1000" s="371"/>
      <c r="F1000" s="416"/>
      <c r="G1000" s="146">
        <v>208</v>
      </c>
      <c r="H1000" s="61" t="s">
        <v>1080</v>
      </c>
      <c r="I1000" s="62">
        <v>2</v>
      </c>
      <c r="J1000" s="1">
        <f t="shared" si="97"/>
        <v>2E-3</v>
      </c>
      <c r="K1000" s="148" t="str">
        <f t="shared" si="93"/>
        <v/>
      </c>
      <c r="L1000" s="33">
        <v>2</v>
      </c>
      <c r="M1000" s="1">
        <f t="shared" si="98"/>
        <v>2E-3</v>
      </c>
    </row>
    <row r="1001" spans="1:13" ht="15.6" customHeight="1" x14ac:dyDescent="0.4">
      <c r="A1001" s="364"/>
      <c r="B1001" s="367"/>
      <c r="C1001" s="390"/>
      <c r="D1001" s="353"/>
      <c r="E1001" s="371"/>
      <c r="F1001" s="416"/>
      <c r="G1001" s="146">
        <v>209</v>
      </c>
      <c r="H1001" s="61" t="s">
        <v>563</v>
      </c>
      <c r="I1001" s="62">
        <v>1</v>
      </c>
      <c r="J1001" s="1">
        <f t="shared" si="97"/>
        <v>1E-3</v>
      </c>
      <c r="K1001" s="148" t="str">
        <f t="shared" si="93"/>
        <v/>
      </c>
      <c r="L1001" s="33">
        <v>1</v>
      </c>
      <c r="M1001" s="1">
        <f t="shared" si="98"/>
        <v>1E-3</v>
      </c>
    </row>
    <row r="1002" spans="1:13" ht="15.6" customHeight="1" x14ac:dyDescent="0.4">
      <c r="A1002" s="364"/>
      <c r="B1002" s="367"/>
      <c r="C1002" s="390"/>
      <c r="D1002" s="353"/>
      <c r="E1002" s="371"/>
      <c r="F1002" s="416"/>
      <c r="G1002" s="146">
        <v>210</v>
      </c>
      <c r="H1002" s="61" t="s">
        <v>458</v>
      </c>
      <c r="I1002" s="62">
        <v>3</v>
      </c>
      <c r="J1002" s="1">
        <f t="shared" si="97"/>
        <v>3.0000000000000001E-3</v>
      </c>
      <c r="K1002" s="148" t="str">
        <f t="shared" si="93"/>
        <v/>
      </c>
      <c r="L1002" s="33">
        <v>3</v>
      </c>
      <c r="M1002" s="1">
        <f t="shared" si="98"/>
        <v>3.0000000000000001E-3</v>
      </c>
    </row>
    <row r="1003" spans="1:13" ht="15.6" customHeight="1" x14ac:dyDescent="0.4">
      <c r="A1003" s="364"/>
      <c r="B1003" s="367"/>
      <c r="C1003" s="390"/>
      <c r="D1003" s="353"/>
      <c r="E1003" s="371"/>
      <c r="F1003" s="416"/>
      <c r="G1003" s="146">
        <v>211</v>
      </c>
      <c r="H1003" s="61" t="s">
        <v>308</v>
      </c>
      <c r="I1003" s="62">
        <v>2</v>
      </c>
      <c r="J1003" s="1">
        <f t="shared" si="97"/>
        <v>2E-3</v>
      </c>
      <c r="K1003" s="148" t="str">
        <f t="shared" si="93"/>
        <v/>
      </c>
      <c r="L1003" s="33">
        <v>2</v>
      </c>
      <c r="M1003" s="1">
        <f t="shared" si="98"/>
        <v>2E-3</v>
      </c>
    </row>
    <row r="1004" spans="1:13" ht="63" x14ac:dyDescent="0.4">
      <c r="A1004" s="364"/>
      <c r="B1004" s="367"/>
      <c r="C1004" s="149" t="s">
        <v>163</v>
      </c>
      <c r="D1004" s="142" t="s">
        <v>278</v>
      </c>
      <c r="E1004" s="371"/>
      <c r="F1004" s="6"/>
      <c r="G1004" s="146">
        <v>212</v>
      </c>
      <c r="H1004" s="61" t="s">
        <v>279</v>
      </c>
      <c r="I1004" s="62">
        <v>2</v>
      </c>
      <c r="J1004" s="1">
        <f t="shared" si="97"/>
        <v>2E-3</v>
      </c>
      <c r="K1004" s="148" t="str">
        <f t="shared" si="93"/>
        <v/>
      </c>
      <c r="L1004" s="33">
        <v>2</v>
      </c>
      <c r="M1004" s="1">
        <f t="shared" si="98"/>
        <v>2E-3</v>
      </c>
    </row>
    <row r="1005" spans="1:13" ht="43.2" customHeight="1" x14ac:dyDescent="0.4">
      <c r="A1005" s="364"/>
      <c r="B1005" s="367"/>
      <c r="C1005" s="390" t="s">
        <v>119</v>
      </c>
      <c r="D1005" s="353" t="s">
        <v>557</v>
      </c>
      <c r="E1005" s="371"/>
      <c r="F1005" s="402"/>
      <c r="G1005" s="146">
        <v>213</v>
      </c>
      <c r="H1005" s="61" t="s">
        <v>359</v>
      </c>
      <c r="I1005" s="62">
        <v>1</v>
      </c>
      <c r="J1005" s="1">
        <f t="shared" si="97"/>
        <v>1E-3</v>
      </c>
      <c r="K1005" s="148" t="str">
        <f t="shared" si="93"/>
        <v/>
      </c>
      <c r="L1005" s="33">
        <v>1</v>
      </c>
      <c r="M1005" s="1">
        <f t="shared" si="98"/>
        <v>1E-3</v>
      </c>
    </row>
    <row r="1006" spans="1:13" ht="58.95" customHeight="1" x14ac:dyDescent="0.4">
      <c r="A1006" s="364"/>
      <c r="B1006" s="367"/>
      <c r="C1006" s="390"/>
      <c r="D1006" s="353"/>
      <c r="E1006" s="371"/>
      <c r="F1006" s="402"/>
      <c r="G1006" s="146">
        <v>214</v>
      </c>
      <c r="H1006" s="61" t="s">
        <v>280</v>
      </c>
      <c r="I1006" s="62">
        <v>2</v>
      </c>
      <c r="J1006" s="1">
        <f t="shared" si="97"/>
        <v>2E-3</v>
      </c>
      <c r="K1006" s="148" t="str">
        <f t="shared" si="93"/>
        <v/>
      </c>
      <c r="L1006" s="33">
        <v>2</v>
      </c>
      <c r="M1006" s="1">
        <f t="shared" si="98"/>
        <v>2E-3</v>
      </c>
    </row>
    <row r="1007" spans="1:13" ht="31.95" customHeight="1" x14ac:dyDescent="0.4">
      <c r="A1007" s="364"/>
      <c r="B1007" s="367"/>
      <c r="C1007" s="390" t="s">
        <v>164</v>
      </c>
      <c r="D1007" s="353" t="s">
        <v>345</v>
      </c>
      <c r="E1007" s="371"/>
      <c r="F1007" s="416"/>
      <c r="G1007" s="146">
        <v>215</v>
      </c>
      <c r="H1007" s="61" t="s">
        <v>882</v>
      </c>
      <c r="I1007" s="62">
        <v>1</v>
      </c>
      <c r="J1007" s="1">
        <f t="shared" si="97"/>
        <v>1E-3</v>
      </c>
      <c r="K1007" s="148" t="str">
        <f t="shared" si="93"/>
        <v/>
      </c>
      <c r="L1007" s="33">
        <v>1</v>
      </c>
      <c r="M1007" s="1">
        <f t="shared" si="98"/>
        <v>1E-3</v>
      </c>
    </row>
    <row r="1008" spans="1:13" ht="29.4" customHeight="1" x14ac:dyDescent="0.4">
      <c r="A1008" s="364"/>
      <c r="B1008" s="367"/>
      <c r="C1008" s="390"/>
      <c r="D1008" s="353"/>
      <c r="E1008" s="371"/>
      <c r="F1008" s="416"/>
      <c r="G1008" s="146">
        <v>216</v>
      </c>
      <c r="H1008" s="61" t="s">
        <v>435</v>
      </c>
      <c r="I1008" s="62">
        <v>1</v>
      </c>
      <c r="J1008" s="1">
        <f t="shared" si="97"/>
        <v>1E-3</v>
      </c>
      <c r="K1008" s="148" t="str">
        <f t="shared" si="93"/>
        <v/>
      </c>
      <c r="L1008" s="33">
        <v>1</v>
      </c>
      <c r="M1008" s="1">
        <f t="shared" si="98"/>
        <v>1E-3</v>
      </c>
    </row>
    <row r="1009" spans="1:13" ht="25.2" customHeight="1" x14ac:dyDescent="0.4">
      <c r="A1009" s="364"/>
      <c r="B1009" s="367"/>
      <c r="C1009" s="390" t="s">
        <v>255</v>
      </c>
      <c r="D1009" s="353" t="s">
        <v>309</v>
      </c>
      <c r="E1009" s="371"/>
      <c r="F1009" s="402"/>
      <c r="G1009" s="146">
        <v>217</v>
      </c>
      <c r="H1009" s="61" t="s">
        <v>332</v>
      </c>
      <c r="I1009" s="62">
        <v>1</v>
      </c>
      <c r="J1009" s="1">
        <f t="shared" si="97"/>
        <v>1E-3</v>
      </c>
      <c r="K1009" s="148" t="str">
        <f t="shared" si="93"/>
        <v/>
      </c>
      <c r="L1009" s="33">
        <v>1</v>
      </c>
      <c r="M1009" s="1">
        <f t="shared" si="98"/>
        <v>1E-3</v>
      </c>
    </row>
    <row r="1010" spans="1:13" ht="15.6" customHeight="1" x14ac:dyDescent="0.4">
      <c r="A1010" s="364"/>
      <c r="B1010" s="367"/>
      <c r="C1010" s="390"/>
      <c r="D1010" s="353"/>
      <c r="E1010" s="371"/>
      <c r="F1010" s="402"/>
      <c r="G1010" s="146">
        <v>218</v>
      </c>
      <c r="H1010" s="61" t="s">
        <v>216</v>
      </c>
      <c r="I1010" s="62">
        <v>3</v>
      </c>
      <c r="J1010" s="1">
        <f t="shared" si="97"/>
        <v>3.0000000000000001E-3</v>
      </c>
      <c r="K1010" s="148" t="str">
        <f t="shared" si="93"/>
        <v/>
      </c>
      <c r="L1010" s="33">
        <v>3</v>
      </c>
      <c r="M1010" s="1">
        <f t="shared" si="98"/>
        <v>3.0000000000000001E-3</v>
      </c>
    </row>
    <row r="1011" spans="1:13" ht="25.2" x14ac:dyDescent="0.4">
      <c r="A1011" s="364"/>
      <c r="B1011" s="367"/>
      <c r="C1011" s="390"/>
      <c r="D1011" s="353"/>
      <c r="E1011" s="371"/>
      <c r="F1011" s="402"/>
      <c r="G1011" s="146">
        <v>219</v>
      </c>
      <c r="H1011" s="61" t="s">
        <v>310</v>
      </c>
      <c r="I1011" s="62">
        <v>1</v>
      </c>
      <c r="J1011" s="1">
        <f t="shared" si="97"/>
        <v>1E-3</v>
      </c>
      <c r="K1011" s="148" t="str">
        <f t="shared" si="93"/>
        <v/>
      </c>
      <c r="L1011" s="33">
        <v>1</v>
      </c>
      <c r="M1011" s="1">
        <f t="shared" si="98"/>
        <v>1E-3</v>
      </c>
    </row>
    <row r="1012" spans="1:13" ht="15.6" customHeight="1" x14ac:dyDescent="0.4">
      <c r="A1012" s="364"/>
      <c r="B1012" s="367"/>
      <c r="C1012" s="390"/>
      <c r="D1012" s="353"/>
      <c r="E1012" s="371"/>
      <c r="F1012" s="402"/>
      <c r="G1012" s="146">
        <v>220</v>
      </c>
      <c r="H1012" s="61" t="s">
        <v>281</v>
      </c>
      <c r="I1012" s="62">
        <v>2</v>
      </c>
      <c r="J1012" s="1">
        <f t="shared" si="97"/>
        <v>2E-3</v>
      </c>
      <c r="K1012" s="148" t="str">
        <f t="shared" si="93"/>
        <v/>
      </c>
      <c r="L1012" s="33">
        <v>2</v>
      </c>
      <c r="M1012" s="1">
        <f t="shared" si="98"/>
        <v>2E-3</v>
      </c>
    </row>
    <row r="1013" spans="1:13" ht="16.2" customHeight="1" thickBot="1" x14ac:dyDescent="0.45">
      <c r="A1013" s="365"/>
      <c r="B1013" s="368"/>
      <c r="C1013" s="391"/>
      <c r="D1013" s="354"/>
      <c r="E1013" s="372"/>
      <c r="F1013" s="6"/>
      <c r="G1013" s="355" t="s">
        <v>4</v>
      </c>
      <c r="H1013" s="356"/>
      <c r="I1013" s="63">
        <f>SUM(I993:I1012)</f>
        <v>30</v>
      </c>
      <c r="J1013" s="2">
        <f>SUM(J993:J1012)</f>
        <v>3.0000000000000006E-2</v>
      </c>
      <c r="K1013" s="148" t="str">
        <f t="shared" si="93"/>
        <v/>
      </c>
      <c r="L1013" s="3">
        <f>SUM(L993:L1012)</f>
        <v>30</v>
      </c>
      <c r="M1013" s="2">
        <f>SUM(M993:M1012)</f>
        <v>3.0000000000000006E-2</v>
      </c>
    </row>
    <row r="1014" spans="1:13" ht="6" customHeight="1" thickBot="1" x14ac:dyDescent="0.45">
      <c r="A1014" s="41"/>
      <c r="B1014" s="35"/>
      <c r="C1014" s="41"/>
      <c r="D1014" s="58"/>
      <c r="E1014" s="41"/>
      <c r="G1014" s="76"/>
      <c r="H1014" s="76"/>
      <c r="I1014" s="83"/>
      <c r="J1014" s="84"/>
      <c r="K1014" s="41"/>
      <c r="L1014" s="87"/>
      <c r="M1014" s="94"/>
    </row>
    <row r="1015" spans="1:13" x14ac:dyDescent="0.4">
      <c r="A1015" s="357" t="s">
        <v>955</v>
      </c>
      <c r="B1015" s="358"/>
      <c r="C1015" s="358"/>
      <c r="D1015" s="358"/>
      <c r="E1015" s="358"/>
      <c r="F1015" s="358"/>
      <c r="G1015" s="358"/>
      <c r="H1015" s="358"/>
      <c r="I1015" s="358"/>
      <c r="J1015" s="359"/>
      <c r="K1015" s="148"/>
      <c r="L1015" s="26" t="s">
        <v>70</v>
      </c>
      <c r="M1015" s="27" t="s">
        <v>78</v>
      </c>
    </row>
    <row r="1016" spans="1:13" x14ac:dyDescent="0.4">
      <c r="A1016" s="146">
        <f>G993</f>
        <v>201</v>
      </c>
      <c r="B1016" s="351"/>
      <c r="C1016" s="351"/>
      <c r="D1016" s="351"/>
      <c r="E1016" s="351"/>
      <c r="F1016" s="351"/>
      <c r="G1016" s="351"/>
      <c r="H1016" s="351"/>
      <c r="I1016" s="351"/>
      <c r="J1016" s="352"/>
      <c r="K1016" s="41"/>
      <c r="L1016" s="29"/>
      <c r="M1016" s="30"/>
    </row>
    <row r="1017" spans="1:13" x14ac:dyDescent="0.4">
      <c r="A1017" s="146">
        <f t="shared" ref="A1017:A1035" si="99">G994</f>
        <v>202</v>
      </c>
      <c r="B1017" s="351"/>
      <c r="C1017" s="351"/>
      <c r="D1017" s="351"/>
      <c r="E1017" s="351"/>
      <c r="F1017" s="351"/>
      <c r="G1017" s="351"/>
      <c r="H1017" s="351"/>
      <c r="I1017" s="351"/>
      <c r="J1017" s="352"/>
      <c r="K1017" s="41"/>
      <c r="L1017" s="29"/>
      <c r="M1017" s="30"/>
    </row>
    <row r="1018" spans="1:13" x14ac:dyDescent="0.4">
      <c r="A1018" s="146">
        <f t="shared" si="99"/>
        <v>203</v>
      </c>
      <c r="B1018" s="351"/>
      <c r="C1018" s="351"/>
      <c r="D1018" s="351"/>
      <c r="E1018" s="351"/>
      <c r="F1018" s="351"/>
      <c r="G1018" s="351"/>
      <c r="H1018" s="351"/>
      <c r="I1018" s="351"/>
      <c r="J1018" s="352"/>
      <c r="K1018" s="41"/>
      <c r="L1018" s="29"/>
      <c r="M1018" s="30"/>
    </row>
    <row r="1019" spans="1:13" x14ac:dyDescent="0.4">
      <c r="A1019" s="146">
        <f t="shared" si="99"/>
        <v>204</v>
      </c>
      <c r="B1019" s="351"/>
      <c r="C1019" s="351"/>
      <c r="D1019" s="351"/>
      <c r="E1019" s="351"/>
      <c r="F1019" s="351"/>
      <c r="G1019" s="351"/>
      <c r="H1019" s="351"/>
      <c r="I1019" s="351"/>
      <c r="J1019" s="352"/>
      <c r="K1019" s="41"/>
      <c r="L1019" s="29"/>
      <c r="M1019" s="30"/>
    </row>
    <row r="1020" spans="1:13" x14ac:dyDescent="0.4">
      <c r="A1020" s="59">
        <f t="shared" si="99"/>
        <v>205</v>
      </c>
      <c r="B1020" s="351"/>
      <c r="C1020" s="351"/>
      <c r="D1020" s="351"/>
      <c r="E1020" s="351"/>
      <c r="F1020" s="351"/>
      <c r="G1020" s="351"/>
      <c r="H1020" s="351"/>
      <c r="I1020" s="351"/>
      <c r="J1020" s="352"/>
      <c r="K1020" s="41"/>
      <c r="L1020" s="29"/>
      <c r="M1020" s="30"/>
    </row>
    <row r="1021" spans="1:13" x14ac:dyDescent="0.4">
      <c r="A1021" s="146">
        <f t="shared" si="99"/>
        <v>206</v>
      </c>
      <c r="B1021" s="351"/>
      <c r="C1021" s="351"/>
      <c r="D1021" s="351"/>
      <c r="E1021" s="351"/>
      <c r="F1021" s="351"/>
      <c r="G1021" s="351"/>
      <c r="H1021" s="351"/>
      <c r="I1021" s="351"/>
      <c r="J1021" s="352"/>
      <c r="K1021" s="41"/>
      <c r="L1021" s="29"/>
      <c r="M1021" s="30"/>
    </row>
    <row r="1022" spans="1:13" x14ac:dyDescent="0.4">
      <c r="A1022" s="146">
        <f t="shared" si="99"/>
        <v>207</v>
      </c>
      <c r="B1022" s="351"/>
      <c r="C1022" s="351"/>
      <c r="D1022" s="351"/>
      <c r="E1022" s="351"/>
      <c r="F1022" s="351"/>
      <c r="G1022" s="351"/>
      <c r="H1022" s="351"/>
      <c r="I1022" s="351"/>
      <c r="J1022" s="352"/>
      <c r="K1022" s="41"/>
      <c r="L1022" s="29"/>
      <c r="M1022" s="30"/>
    </row>
    <row r="1023" spans="1:13" x14ac:dyDescent="0.4">
      <c r="A1023" s="146">
        <f t="shared" si="99"/>
        <v>208</v>
      </c>
      <c r="B1023" s="351"/>
      <c r="C1023" s="351"/>
      <c r="D1023" s="351"/>
      <c r="E1023" s="351"/>
      <c r="F1023" s="351"/>
      <c r="G1023" s="351"/>
      <c r="H1023" s="351"/>
      <c r="I1023" s="351"/>
      <c r="J1023" s="352"/>
      <c r="K1023" s="41"/>
      <c r="L1023" s="29"/>
      <c r="M1023" s="30"/>
    </row>
    <row r="1024" spans="1:13" x14ac:dyDescent="0.4">
      <c r="A1024" s="146">
        <f t="shared" si="99"/>
        <v>209</v>
      </c>
      <c r="B1024" s="351"/>
      <c r="C1024" s="351"/>
      <c r="D1024" s="351"/>
      <c r="E1024" s="351"/>
      <c r="F1024" s="351"/>
      <c r="G1024" s="351"/>
      <c r="H1024" s="351"/>
      <c r="I1024" s="351"/>
      <c r="J1024" s="352"/>
      <c r="K1024" s="41"/>
      <c r="L1024" s="29"/>
      <c r="M1024" s="30"/>
    </row>
    <row r="1025" spans="1:13" x14ac:dyDescent="0.4">
      <c r="A1025" s="146">
        <f t="shared" si="99"/>
        <v>210</v>
      </c>
      <c r="B1025" s="351"/>
      <c r="C1025" s="351"/>
      <c r="D1025" s="351"/>
      <c r="E1025" s="351"/>
      <c r="F1025" s="351"/>
      <c r="G1025" s="351"/>
      <c r="H1025" s="351"/>
      <c r="I1025" s="351"/>
      <c r="J1025" s="352"/>
      <c r="K1025" s="41"/>
      <c r="L1025" s="29"/>
      <c r="M1025" s="30"/>
    </row>
    <row r="1026" spans="1:13" x14ac:dyDescent="0.4">
      <c r="A1026" s="146">
        <f t="shared" si="99"/>
        <v>211</v>
      </c>
      <c r="B1026" s="351"/>
      <c r="C1026" s="351"/>
      <c r="D1026" s="351"/>
      <c r="E1026" s="351"/>
      <c r="F1026" s="351"/>
      <c r="G1026" s="351"/>
      <c r="H1026" s="351"/>
      <c r="I1026" s="351"/>
      <c r="J1026" s="352"/>
      <c r="K1026" s="41"/>
      <c r="L1026" s="29"/>
      <c r="M1026" s="30"/>
    </row>
    <row r="1027" spans="1:13" x14ac:dyDescent="0.4">
      <c r="A1027" s="146">
        <f t="shared" si="99"/>
        <v>212</v>
      </c>
      <c r="B1027" s="351"/>
      <c r="C1027" s="351"/>
      <c r="D1027" s="351"/>
      <c r="E1027" s="351"/>
      <c r="F1027" s="351"/>
      <c r="G1027" s="351"/>
      <c r="H1027" s="351"/>
      <c r="I1027" s="351"/>
      <c r="J1027" s="352"/>
      <c r="K1027" s="41"/>
      <c r="L1027" s="29"/>
      <c r="M1027" s="30"/>
    </row>
    <row r="1028" spans="1:13" x14ac:dyDescent="0.4">
      <c r="A1028" s="146">
        <f t="shared" si="99"/>
        <v>213</v>
      </c>
      <c r="B1028" s="351"/>
      <c r="C1028" s="351"/>
      <c r="D1028" s="351"/>
      <c r="E1028" s="351"/>
      <c r="F1028" s="351"/>
      <c r="G1028" s="351"/>
      <c r="H1028" s="351"/>
      <c r="I1028" s="351"/>
      <c r="J1028" s="352"/>
      <c r="K1028" s="41"/>
      <c r="L1028" s="29"/>
      <c r="M1028" s="30"/>
    </row>
    <row r="1029" spans="1:13" x14ac:dyDescent="0.4">
      <c r="A1029" s="146">
        <f t="shared" si="99"/>
        <v>214</v>
      </c>
      <c r="B1029" s="351"/>
      <c r="C1029" s="351"/>
      <c r="D1029" s="351"/>
      <c r="E1029" s="351"/>
      <c r="F1029" s="351"/>
      <c r="G1029" s="351"/>
      <c r="H1029" s="351"/>
      <c r="I1029" s="351"/>
      <c r="J1029" s="352"/>
      <c r="K1029" s="41"/>
      <c r="L1029" s="29"/>
      <c r="M1029" s="30"/>
    </row>
    <row r="1030" spans="1:13" x14ac:dyDescent="0.4">
      <c r="A1030" s="146">
        <f t="shared" si="99"/>
        <v>215</v>
      </c>
      <c r="B1030" s="351"/>
      <c r="C1030" s="351"/>
      <c r="D1030" s="351"/>
      <c r="E1030" s="351"/>
      <c r="F1030" s="351"/>
      <c r="G1030" s="351"/>
      <c r="H1030" s="351"/>
      <c r="I1030" s="351"/>
      <c r="J1030" s="352"/>
      <c r="K1030" s="41"/>
      <c r="L1030" s="29"/>
      <c r="M1030" s="30"/>
    </row>
    <row r="1031" spans="1:13" x14ac:dyDescent="0.4">
      <c r="A1031" s="146">
        <f t="shared" si="99"/>
        <v>216</v>
      </c>
      <c r="B1031" s="351"/>
      <c r="C1031" s="351"/>
      <c r="D1031" s="351"/>
      <c r="E1031" s="351"/>
      <c r="F1031" s="351"/>
      <c r="G1031" s="351"/>
      <c r="H1031" s="351"/>
      <c r="I1031" s="351"/>
      <c r="J1031" s="352"/>
      <c r="K1031" s="41"/>
      <c r="L1031" s="29"/>
      <c r="M1031" s="30"/>
    </row>
    <row r="1032" spans="1:13" x14ac:dyDescent="0.4">
      <c r="A1032" s="146">
        <f t="shared" si="99"/>
        <v>217</v>
      </c>
      <c r="B1032" s="351"/>
      <c r="C1032" s="351"/>
      <c r="D1032" s="351"/>
      <c r="E1032" s="351"/>
      <c r="F1032" s="351"/>
      <c r="G1032" s="351"/>
      <c r="H1032" s="351"/>
      <c r="I1032" s="351"/>
      <c r="J1032" s="352"/>
      <c r="K1032" s="41"/>
      <c r="L1032" s="29"/>
      <c r="M1032" s="30"/>
    </row>
    <row r="1033" spans="1:13" x14ac:dyDescent="0.4">
      <c r="A1033" s="146">
        <f t="shared" si="99"/>
        <v>218</v>
      </c>
      <c r="B1033" s="351"/>
      <c r="C1033" s="351"/>
      <c r="D1033" s="351"/>
      <c r="E1033" s="351"/>
      <c r="F1033" s="351"/>
      <c r="G1033" s="351"/>
      <c r="H1033" s="351"/>
      <c r="I1033" s="351"/>
      <c r="J1033" s="352"/>
      <c r="K1033" s="41"/>
      <c r="L1033" s="29"/>
      <c r="M1033" s="30"/>
    </row>
    <row r="1034" spans="1:13" x14ac:dyDescent="0.4">
      <c r="A1034" s="146">
        <f t="shared" si="99"/>
        <v>219</v>
      </c>
      <c r="B1034" s="351"/>
      <c r="C1034" s="351"/>
      <c r="D1034" s="351"/>
      <c r="E1034" s="351"/>
      <c r="F1034" s="351"/>
      <c r="G1034" s="351"/>
      <c r="H1034" s="351"/>
      <c r="I1034" s="351"/>
      <c r="J1034" s="352"/>
      <c r="K1034" s="41"/>
      <c r="L1034" s="29"/>
      <c r="M1034" s="30"/>
    </row>
    <row r="1035" spans="1:13" ht="13.2" thickBot="1" x14ac:dyDescent="0.45">
      <c r="A1035" s="147">
        <f t="shared" si="99"/>
        <v>220</v>
      </c>
      <c r="B1035" s="360"/>
      <c r="C1035" s="360"/>
      <c r="D1035" s="360"/>
      <c r="E1035" s="360"/>
      <c r="F1035" s="360"/>
      <c r="G1035" s="360"/>
      <c r="H1035" s="360"/>
      <c r="I1035" s="360"/>
      <c r="J1035" s="361"/>
      <c r="K1035" s="41"/>
      <c r="L1035" s="31"/>
      <c r="M1035" s="32"/>
    </row>
    <row r="1036" spans="1:13" ht="6" customHeight="1" thickBot="1" x14ac:dyDescent="0.45">
      <c r="K1036" s="41"/>
    </row>
    <row r="1037" spans="1:13" ht="12.6" customHeight="1" x14ac:dyDescent="0.4">
      <c r="A1037" s="363">
        <v>7.3</v>
      </c>
      <c r="B1037" s="366" t="s">
        <v>778</v>
      </c>
      <c r="C1037" s="389" t="s">
        <v>34</v>
      </c>
      <c r="D1037" s="369" t="s">
        <v>566</v>
      </c>
      <c r="E1037" s="370">
        <f>I1044</f>
        <v>14</v>
      </c>
      <c r="F1037" s="402"/>
      <c r="G1037" s="145">
        <v>221</v>
      </c>
      <c r="H1037" s="4" t="s">
        <v>459</v>
      </c>
      <c r="I1037" s="66">
        <v>2</v>
      </c>
      <c r="J1037" s="67">
        <f>I1037*9%/90</f>
        <v>2E-3</v>
      </c>
      <c r="K1037" s="148" t="str">
        <f t="shared" ref="K1037:K1100" si="100">IF(AND(L1037&gt;=0,L1037&lt;=I1037),"",IF(AND(L1037&gt;I1037),"*"))</f>
        <v/>
      </c>
      <c r="L1037" s="86">
        <v>2</v>
      </c>
      <c r="M1037" s="67">
        <f>L1037*9%/90</f>
        <v>2E-3</v>
      </c>
    </row>
    <row r="1038" spans="1:13" ht="15.6" customHeight="1" x14ac:dyDescent="0.4">
      <c r="A1038" s="364"/>
      <c r="B1038" s="367"/>
      <c r="C1038" s="390"/>
      <c r="D1038" s="353"/>
      <c r="E1038" s="371"/>
      <c r="F1038" s="402"/>
      <c r="G1038" s="146">
        <v>222</v>
      </c>
      <c r="H1038" s="61" t="s">
        <v>126</v>
      </c>
      <c r="I1038" s="62">
        <v>2</v>
      </c>
      <c r="J1038" s="1">
        <f>I1038*9%/90</f>
        <v>2E-3</v>
      </c>
      <c r="K1038" s="148" t="str">
        <f t="shared" si="100"/>
        <v/>
      </c>
      <c r="L1038" s="33">
        <v>2</v>
      </c>
      <c r="M1038" s="1">
        <f>L1038*9%/90</f>
        <v>2E-3</v>
      </c>
    </row>
    <row r="1039" spans="1:13" ht="37.799999999999997" x14ac:dyDescent="0.4">
      <c r="A1039" s="364"/>
      <c r="B1039" s="367"/>
      <c r="C1039" s="149" t="s">
        <v>35</v>
      </c>
      <c r="D1039" s="142" t="s">
        <v>460</v>
      </c>
      <c r="E1039" s="371"/>
      <c r="F1039" s="151"/>
      <c r="G1039" s="146">
        <v>223</v>
      </c>
      <c r="H1039" s="61" t="s">
        <v>311</v>
      </c>
      <c r="I1039" s="62">
        <v>3</v>
      </c>
      <c r="J1039" s="1">
        <f t="shared" ref="J1039:J1043" si="101">I1039*9%/90</f>
        <v>3.0000000000000001E-3</v>
      </c>
      <c r="K1039" s="148" t="str">
        <f t="shared" si="100"/>
        <v/>
      </c>
      <c r="L1039" s="33">
        <v>3</v>
      </c>
      <c r="M1039" s="1">
        <f t="shared" ref="M1039:M1043" si="102">L1039*9%/90</f>
        <v>3.0000000000000001E-3</v>
      </c>
    </row>
    <row r="1040" spans="1:13" ht="25.2" customHeight="1" x14ac:dyDescent="0.4">
      <c r="A1040" s="364"/>
      <c r="B1040" s="367"/>
      <c r="C1040" s="390" t="s">
        <v>165</v>
      </c>
      <c r="D1040" s="353" t="s">
        <v>568</v>
      </c>
      <c r="E1040" s="371"/>
      <c r="F1040" s="402"/>
      <c r="G1040" s="146">
        <v>224</v>
      </c>
      <c r="H1040" s="61" t="s">
        <v>282</v>
      </c>
      <c r="I1040" s="62">
        <v>2</v>
      </c>
      <c r="J1040" s="1">
        <f t="shared" si="101"/>
        <v>2E-3</v>
      </c>
      <c r="K1040" s="148" t="str">
        <f t="shared" si="100"/>
        <v/>
      </c>
      <c r="L1040" s="33">
        <v>2</v>
      </c>
      <c r="M1040" s="1">
        <f t="shared" si="102"/>
        <v>2E-3</v>
      </c>
    </row>
    <row r="1041" spans="1:13" ht="37.799999999999997" x14ac:dyDescent="0.4">
      <c r="A1041" s="364"/>
      <c r="B1041" s="367"/>
      <c r="C1041" s="390"/>
      <c r="D1041" s="353"/>
      <c r="E1041" s="371"/>
      <c r="F1041" s="402"/>
      <c r="G1041" s="146">
        <v>225</v>
      </c>
      <c r="H1041" s="61" t="s">
        <v>312</v>
      </c>
      <c r="I1041" s="62">
        <v>1</v>
      </c>
      <c r="J1041" s="1">
        <f t="shared" si="101"/>
        <v>1E-3</v>
      </c>
      <c r="K1041" s="148" t="str">
        <f t="shared" si="100"/>
        <v/>
      </c>
      <c r="L1041" s="33">
        <v>1</v>
      </c>
      <c r="M1041" s="1">
        <f t="shared" si="102"/>
        <v>1E-3</v>
      </c>
    </row>
    <row r="1042" spans="1:13" ht="25.2" x14ac:dyDescent="0.4">
      <c r="A1042" s="364"/>
      <c r="B1042" s="367"/>
      <c r="C1042" s="390"/>
      <c r="D1042" s="353"/>
      <c r="E1042" s="371"/>
      <c r="F1042" s="402"/>
      <c r="G1042" s="146">
        <v>226</v>
      </c>
      <c r="H1042" s="61" t="s">
        <v>352</v>
      </c>
      <c r="I1042" s="62">
        <v>3</v>
      </c>
      <c r="J1042" s="1">
        <f t="shared" si="101"/>
        <v>3.0000000000000001E-3</v>
      </c>
      <c r="K1042" s="148" t="str">
        <f t="shared" si="100"/>
        <v/>
      </c>
      <c r="L1042" s="33">
        <v>3</v>
      </c>
      <c r="M1042" s="1">
        <f t="shared" si="102"/>
        <v>3.0000000000000001E-3</v>
      </c>
    </row>
    <row r="1043" spans="1:13" ht="25.2" x14ac:dyDescent="0.4">
      <c r="A1043" s="364"/>
      <c r="B1043" s="367"/>
      <c r="C1043" s="390"/>
      <c r="D1043" s="353"/>
      <c r="E1043" s="371"/>
      <c r="F1043" s="402"/>
      <c r="G1043" s="146">
        <v>227</v>
      </c>
      <c r="H1043" s="61" t="s">
        <v>283</v>
      </c>
      <c r="I1043" s="62">
        <v>1</v>
      </c>
      <c r="J1043" s="1">
        <f t="shared" si="101"/>
        <v>1E-3</v>
      </c>
      <c r="K1043" s="148" t="str">
        <f t="shared" si="100"/>
        <v/>
      </c>
      <c r="L1043" s="33">
        <v>1</v>
      </c>
      <c r="M1043" s="1">
        <f t="shared" si="102"/>
        <v>1E-3</v>
      </c>
    </row>
    <row r="1044" spans="1:13" ht="16.2" customHeight="1" thickBot="1" x14ac:dyDescent="0.45">
      <c r="A1044" s="365"/>
      <c r="B1044" s="368"/>
      <c r="C1044" s="391"/>
      <c r="D1044" s="354"/>
      <c r="E1044" s="372"/>
      <c r="F1044" s="6"/>
      <c r="G1044" s="355" t="s">
        <v>4</v>
      </c>
      <c r="H1044" s="356"/>
      <c r="I1044" s="63">
        <f>SUM(I1037:I1043)</f>
        <v>14</v>
      </c>
      <c r="J1044" s="42">
        <f>SUM(J1037:J1043)</f>
        <v>1.4000000000000002E-2</v>
      </c>
      <c r="K1044" s="148" t="str">
        <f t="shared" si="100"/>
        <v/>
      </c>
      <c r="L1044" s="3">
        <f>SUM(L1037:L1043)</f>
        <v>14</v>
      </c>
      <c r="M1044" s="42">
        <f>SUM(M1037:M1043)</f>
        <v>1.4000000000000002E-2</v>
      </c>
    </row>
    <row r="1045" spans="1:13" ht="6" customHeight="1" thickBot="1" x14ac:dyDescent="0.45">
      <c r="A1045" s="41"/>
      <c r="B1045" s="35"/>
      <c r="C1045" s="41"/>
      <c r="D1045" s="58"/>
      <c r="E1045" s="41"/>
      <c r="G1045" s="76"/>
      <c r="H1045" s="76"/>
      <c r="I1045" s="83"/>
      <c r="J1045" s="90"/>
      <c r="K1045" s="41"/>
      <c r="L1045" s="83"/>
      <c r="M1045" s="90"/>
    </row>
    <row r="1046" spans="1:13" x14ac:dyDescent="0.4">
      <c r="A1046" s="357" t="s">
        <v>955</v>
      </c>
      <c r="B1046" s="358"/>
      <c r="C1046" s="358"/>
      <c r="D1046" s="358"/>
      <c r="E1046" s="358"/>
      <c r="F1046" s="358"/>
      <c r="G1046" s="358"/>
      <c r="H1046" s="358"/>
      <c r="I1046" s="358"/>
      <c r="J1046" s="359"/>
      <c r="K1046" s="148"/>
      <c r="L1046" s="26" t="s">
        <v>70</v>
      </c>
      <c r="M1046" s="27" t="s">
        <v>78</v>
      </c>
    </row>
    <row r="1047" spans="1:13" x14ac:dyDescent="0.4">
      <c r="A1047" s="146">
        <f>G1037</f>
        <v>221</v>
      </c>
      <c r="B1047" s="351"/>
      <c r="C1047" s="351"/>
      <c r="D1047" s="351"/>
      <c r="E1047" s="351"/>
      <c r="F1047" s="351"/>
      <c r="G1047" s="351"/>
      <c r="H1047" s="351"/>
      <c r="I1047" s="351"/>
      <c r="J1047" s="352"/>
      <c r="K1047" s="41"/>
      <c r="L1047" s="29"/>
      <c r="M1047" s="30"/>
    </row>
    <row r="1048" spans="1:13" x14ac:dyDescent="0.4">
      <c r="A1048" s="146">
        <f t="shared" ref="A1048:A1053" si="103">G1038</f>
        <v>222</v>
      </c>
      <c r="B1048" s="351"/>
      <c r="C1048" s="351"/>
      <c r="D1048" s="351"/>
      <c r="E1048" s="351"/>
      <c r="F1048" s="351"/>
      <c r="G1048" s="351"/>
      <c r="H1048" s="351"/>
      <c r="I1048" s="351"/>
      <c r="J1048" s="352"/>
      <c r="K1048" s="41"/>
      <c r="L1048" s="29"/>
      <c r="M1048" s="30"/>
    </row>
    <row r="1049" spans="1:13" x14ac:dyDescent="0.4">
      <c r="A1049" s="146">
        <f t="shared" si="103"/>
        <v>223</v>
      </c>
      <c r="B1049" s="351"/>
      <c r="C1049" s="351"/>
      <c r="D1049" s="351"/>
      <c r="E1049" s="351"/>
      <c r="F1049" s="351"/>
      <c r="G1049" s="351"/>
      <c r="H1049" s="351"/>
      <c r="I1049" s="351"/>
      <c r="J1049" s="352"/>
      <c r="K1049" s="41"/>
      <c r="L1049" s="29"/>
      <c r="M1049" s="30"/>
    </row>
    <row r="1050" spans="1:13" x14ac:dyDescent="0.4">
      <c r="A1050" s="146">
        <f t="shared" si="103"/>
        <v>224</v>
      </c>
      <c r="B1050" s="351"/>
      <c r="C1050" s="351"/>
      <c r="D1050" s="351"/>
      <c r="E1050" s="351"/>
      <c r="F1050" s="351"/>
      <c r="G1050" s="351"/>
      <c r="H1050" s="351"/>
      <c r="I1050" s="351"/>
      <c r="J1050" s="352"/>
      <c r="K1050" s="41"/>
      <c r="L1050" s="29"/>
      <c r="M1050" s="30"/>
    </row>
    <row r="1051" spans="1:13" x14ac:dyDescent="0.4">
      <c r="A1051" s="146">
        <f t="shared" si="103"/>
        <v>225</v>
      </c>
      <c r="B1051" s="351"/>
      <c r="C1051" s="351"/>
      <c r="D1051" s="351"/>
      <c r="E1051" s="351"/>
      <c r="F1051" s="351"/>
      <c r="G1051" s="351"/>
      <c r="H1051" s="351"/>
      <c r="I1051" s="351"/>
      <c r="J1051" s="352"/>
      <c r="K1051" s="41"/>
      <c r="L1051" s="29"/>
      <c r="M1051" s="30"/>
    </row>
    <row r="1052" spans="1:13" x14ac:dyDescent="0.4">
      <c r="A1052" s="146">
        <f t="shared" si="103"/>
        <v>226</v>
      </c>
      <c r="B1052" s="351"/>
      <c r="C1052" s="351"/>
      <c r="D1052" s="351"/>
      <c r="E1052" s="351"/>
      <c r="F1052" s="351"/>
      <c r="G1052" s="351"/>
      <c r="H1052" s="351"/>
      <c r="I1052" s="351"/>
      <c r="J1052" s="352"/>
      <c r="K1052" s="41"/>
      <c r="L1052" s="29"/>
      <c r="M1052" s="30"/>
    </row>
    <row r="1053" spans="1:13" ht="13.2" thickBot="1" x14ac:dyDescent="0.45">
      <c r="A1053" s="147">
        <f t="shared" si="103"/>
        <v>227</v>
      </c>
      <c r="B1053" s="360"/>
      <c r="C1053" s="360"/>
      <c r="D1053" s="360"/>
      <c r="E1053" s="360"/>
      <c r="F1053" s="360"/>
      <c r="G1053" s="360"/>
      <c r="H1053" s="360"/>
      <c r="I1053" s="360"/>
      <c r="J1053" s="361"/>
      <c r="K1053" s="41"/>
      <c r="L1053" s="38"/>
      <c r="M1053" s="40"/>
    </row>
    <row r="1054" spans="1:13" ht="6" customHeight="1" thickBot="1" x14ac:dyDescent="0.45">
      <c r="K1054" s="41"/>
    </row>
    <row r="1055" spans="1:13" ht="37.950000000000003" customHeight="1" x14ac:dyDescent="0.4">
      <c r="A1055" s="363">
        <v>7.4</v>
      </c>
      <c r="B1055" s="366" t="s">
        <v>572</v>
      </c>
      <c r="C1055" s="150" t="s">
        <v>36</v>
      </c>
      <c r="D1055" s="152" t="s">
        <v>571</v>
      </c>
      <c r="E1055" s="370">
        <f>I1058</f>
        <v>5</v>
      </c>
      <c r="F1055" s="6"/>
      <c r="G1055" s="145">
        <v>228</v>
      </c>
      <c r="H1055" s="4" t="s">
        <v>542</v>
      </c>
      <c r="I1055" s="66">
        <v>2</v>
      </c>
      <c r="J1055" s="67">
        <f>I1055*9%/90</f>
        <v>2E-3</v>
      </c>
      <c r="K1055" s="148" t="str">
        <f t="shared" si="100"/>
        <v/>
      </c>
      <c r="L1055" s="86">
        <v>2</v>
      </c>
      <c r="M1055" s="67">
        <f>L1055*9%/90</f>
        <v>2E-3</v>
      </c>
    </row>
    <row r="1056" spans="1:13" ht="12" customHeight="1" x14ac:dyDescent="0.4">
      <c r="A1056" s="364"/>
      <c r="B1056" s="367"/>
      <c r="C1056" s="390" t="s">
        <v>166</v>
      </c>
      <c r="D1056" s="353" t="s">
        <v>350</v>
      </c>
      <c r="E1056" s="371"/>
      <c r="F1056" s="402"/>
      <c r="G1056" s="146">
        <v>229</v>
      </c>
      <c r="H1056" s="184" t="s">
        <v>351</v>
      </c>
      <c r="I1056" s="62">
        <v>1</v>
      </c>
      <c r="J1056" s="1">
        <f>I1056*9%/90</f>
        <v>1E-3</v>
      </c>
      <c r="K1056" s="148" t="str">
        <f t="shared" si="100"/>
        <v/>
      </c>
      <c r="L1056" s="33">
        <v>1</v>
      </c>
      <c r="M1056" s="1">
        <f>L1056*9%/90</f>
        <v>1E-3</v>
      </c>
    </row>
    <row r="1057" spans="1:13" ht="25.2" customHeight="1" x14ac:dyDescent="0.4">
      <c r="A1057" s="364"/>
      <c r="B1057" s="367"/>
      <c r="C1057" s="390"/>
      <c r="D1057" s="353"/>
      <c r="E1057" s="371"/>
      <c r="F1057" s="402"/>
      <c r="G1057" s="146">
        <v>230</v>
      </c>
      <c r="H1057" s="61" t="s">
        <v>505</v>
      </c>
      <c r="I1057" s="62">
        <v>2</v>
      </c>
      <c r="J1057" s="1">
        <f>I1057*9%/90</f>
        <v>2E-3</v>
      </c>
      <c r="K1057" s="148" t="str">
        <f t="shared" si="100"/>
        <v/>
      </c>
      <c r="L1057" s="33">
        <v>2</v>
      </c>
      <c r="M1057" s="1">
        <f>L1057*9%/90</f>
        <v>2E-3</v>
      </c>
    </row>
    <row r="1058" spans="1:13" ht="16.2" customHeight="1" thickBot="1" x14ac:dyDescent="0.45">
      <c r="A1058" s="365"/>
      <c r="B1058" s="368"/>
      <c r="C1058" s="391"/>
      <c r="D1058" s="354"/>
      <c r="E1058" s="372"/>
      <c r="F1058" s="6"/>
      <c r="G1058" s="355" t="s">
        <v>4</v>
      </c>
      <c r="H1058" s="356"/>
      <c r="I1058" s="63">
        <f>SUM(I1055:I1057)</f>
        <v>5</v>
      </c>
      <c r="J1058" s="42">
        <f>SUM(J1055:J1057)</f>
        <v>5.0000000000000001E-3</v>
      </c>
      <c r="K1058" s="148" t="str">
        <f t="shared" si="100"/>
        <v/>
      </c>
      <c r="L1058" s="71">
        <f>SUM(L1055:L1057)</f>
        <v>5</v>
      </c>
      <c r="M1058" s="42">
        <f>SUM(M1055:M1057)</f>
        <v>5.0000000000000001E-3</v>
      </c>
    </row>
    <row r="1059" spans="1:13" ht="6" customHeight="1" thickBot="1" x14ac:dyDescent="0.45">
      <c r="A1059" s="41"/>
      <c r="B1059" s="35"/>
      <c r="C1059" s="41"/>
      <c r="D1059" s="58"/>
      <c r="E1059" s="41"/>
      <c r="G1059" s="76"/>
      <c r="H1059" s="76"/>
      <c r="I1059" s="83"/>
      <c r="J1059" s="90"/>
      <c r="K1059" s="41"/>
      <c r="L1059" s="83"/>
      <c r="M1059" s="90"/>
    </row>
    <row r="1060" spans="1:13" x14ac:dyDescent="0.4">
      <c r="A1060" s="357" t="s">
        <v>955</v>
      </c>
      <c r="B1060" s="358"/>
      <c r="C1060" s="358"/>
      <c r="D1060" s="358"/>
      <c r="E1060" s="358"/>
      <c r="F1060" s="358"/>
      <c r="G1060" s="358"/>
      <c r="H1060" s="358"/>
      <c r="I1060" s="358"/>
      <c r="J1060" s="359"/>
      <c r="K1060" s="148"/>
      <c r="L1060" s="26" t="s">
        <v>70</v>
      </c>
      <c r="M1060" s="27" t="s">
        <v>78</v>
      </c>
    </row>
    <row r="1061" spans="1:13" x14ac:dyDescent="0.4">
      <c r="A1061" s="146">
        <f>G1055</f>
        <v>228</v>
      </c>
      <c r="B1061" s="392"/>
      <c r="C1061" s="393"/>
      <c r="D1061" s="393"/>
      <c r="E1061" s="393"/>
      <c r="F1061" s="393"/>
      <c r="G1061" s="393"/>
      <c r="H1061" s="393"/>
      <c r="I1061" s="393"/>
      <c r="J1061" s="394"/>
      <c r="K1061" s="41"/>
      <c r="L1061" s="29"/>
      <c r="M1061" s="30"/>
    </row>
    <row r="1062" spans="1:13" x14ac:dyDescent="0.4">
      <c r="A1062" s="146">
        <f t="shared" ref="A1062:A1063" si="104">G1056</f>
        <v>229</v>
      </c>
      <c r="B1062" s="392"/>
      <c r="C1062" s="393"/>
      <c r="D1062" s="393"/>
      <c r="E1062" s="393"/>
      <c r="F1062" s="393"/>
      <c r="G1062" s="393"/>
      <c r="H1062" s="393"/>
      <c r="I1062" s="393"/>
      <c r="J1062" s="394"/>
      <c r="K1062" s="41"/>
      <c r="L1062" s="29"/>
      <c r="M1062" s="30"/>
    </row>
    <row r="1063" spans="1:13" ht="13.2" thickBot="1" x14ac:dyDescent="0.45">
      <c r="A1063" s="147">
        <f t="shared" si="104"/>
        <v>230</v>
      </c>
      <c r="B1063" s="395"/>
      <c r="C1063" s="396"/>
      <c r="D1063" s="396"/>
      <c r="E1063" s="396"/>
      <c r="F1063" s="396"/>
      <c r="G1063" s="396"/>
      <c r="H1063" s="396"/>
      <c r="I1063" s="396"/>
      <c r="J1063" s="397"/>
      <c r="K1063" s="41"/>
      <c r="L1063" s="31"/>
      <c r="M1063" s="32"/>
    </row>
    <row r="1064" spans="1:13" ht="6" customHeight="1" thickBot="1" x14ac:dyDescent="0.45">
      <c r="K1064" s="41"/>
    </row>
    <row r="1065" spans="1:13" ht="23.4" customHeight="1" x14ac:dyDescent="0.4">
      <c r="A1065" s="357" t="s">
        <v>573</v>
      </c>
      <c r="B1065" s="358"/>
      <c r="C1065" s="358"/>
      <c r="D1065" s="358"/>
      <c r="E1065" s="359"/>
      <c r="F1065" s="409"/>
      <c r="G1065" s="379" t="s">
        <v>37</v>
      </c>
      <c r="H1065" s="380"/>
      <c r="I1065" s="381">
        <f>I1075+I1091+I1111+I1140</f>
        <v>91</v>
      </c>
      <c r="J1065" s="382"/>
      <c r="K1065" s="148"/>
      <c r="L1065" s="175" t="s">
        <v>507</v>
      </c>
      <c r="M1065" s="176">
        <f>L1075+L1091+L1111+L1140</f>
        <v>75.41</v>
      </c>
    </row>
    <row r="1066" spans="1:13" ht="24.6" customHeight="1" x14ac:dyDescent="0.4">
      <c r="A1066" s="377" t="s">
        <v>362</v>
      </c>
      <c r="B1066" s="383" t="s">
        <v>87</v>
      </c>
      <c r="C1066" s="384" t="s">
        <v>179</v>
      </c>
      <c r="D1066" s="383" t="s">
        <v>120</v>
      </c>
      <c r="E1066" s="378" t="s">
        <v>2</v>
      </c>
      <c r="F1066" s="409"/>
      <c r="G1066" s="385" t="s">
        <v>84</v>
      </c>
      <c r="H1066" s="387" t="s">
        <v>85</v>
      </c>
      <c r="I1066" s="373" t="s">
        <v>89</v>
      </c>
      <c r="J1066" s="375" t="s">
        <v>3</v>
      </c>
      <c r="K1066" s="148"/>
      <c r="L1066" s="412" t="s">
        <v>954</v>
      </c>
      <c r="M1066" s="413"/>
    </row>
    <row r="1067" spans="1:13" x14ac:dyDescent="0.4">
      <c r="A1067" s="377"/>
      <c r="B1067" s="383"/>
      <c r="C1067" s="384"/>
      <c r="D1067" s="383"/>
      <c r="E1067" s="378"/>
      <c r="F1067" s="7"/>
      <c r="G1067" s="386"/>
      <c r="H1067" s="388"/>
      <c r="I1067" s="374"/>
      <c r="J1067" s="376"/>
      <c r="K1067" s="148"/>
      <c r="L1067" s="172" t="s">
        <v>0</v>
      </c>
      <c r="M1067" s="173" t="s">
        <v>1</v>
      </c>
    </row>
    <row r="1068" spans="1:13" ht="58.2" customHeight="1" x14ac:dyDescent="0.4">
      <c r="A1068" s="398">
        <v>8.1</v>
      </c>
      <c r="B1068" s="367" t="s">
        <v>574</v>
      </c>
      <c r="C1068" s="353" t="s">
        <v>38</v>
      </c>
      <c r="D1068" s="353" t="s">
        <v>284</v>
      </c>
      <c r="E1068" s="400">
        <f>I1075</f>
        <v>23</v>
      </c>
      <c r="F1068" s="402"/>
      <c r="G1068" s="146">
        <v>231</v>
      </c>
      <c r="H1068" s="61" t="s">
        <v>184</v>
      </c>
      <c r="I1068" s="62">
        <v>4</v>
      </c>
      <c r="J1068" s="5">
        <f>I1068*8%/91</f>
        <v>3.5164835164835165E-3</v>
      </c>
      <c r="K1068" s="148" t="str">
        <f t="shared" si="100"/>
        <v/>
      </c>
      <c r="L1068" s="33">
        <v>3.41</v>
      </c>
      <c r="M1068" s="5">
        <f>L1068*8%/91</f>
        <v>2.9978021978021982E-3</v>
      </c>
    </row>
    <row r="1069" spans="1:13" ht="54.6" customHeight="1" x14ac:dyDescent="0.4">
      <c r="A1069" s="398"/>
      <c r="B1069" s="367"/>
      <c r="C1069" s="353"/>
      <c r="D1069" s="353"/>
      <c r="E1069" s="400"/>
      <c r="F1069" s="402"/>
      <c r="G1069" s="146">
        <v>232</v>
      </c>
      <c r="H1069" s="61" t="s">
        <v>285</v>
      </c>
      <c r="I1069" s="62">
        <v>4</v>
      </c>
      <c r="J1069" s="5">
        <f t="shared" ref="J1069:J1074" si="105">I1069*8%/91</f>
        <v>3.5164835164835165E-3</v>
      </c>
      <c r="K1069" s="148" t="str">
        <f t="shared" si="100"/>
        <v/>
      </c>
      <c r="L1069" s="33">
        <v>1</v>
      </c>
      <c r="M1069" s="5">
        <f t="shared" ref="M1069:M1074" si="106">L1069*8%/91</f>
        <v>8.7912087912087912E-4</v>
      </c>
    </row>
    <row r="1070" spans="1:13" ht="15.6" customHeight="1" x14ac:dyDescent="0.4">
      <c r="A1070" s="398"/>
      <c r="B1070" s="367"/>
      <c r="C1070" s="353"/>
      <c r="D1070" s="353"/>
      <c r="E1070" s="400"/>
      <c r="F1070" s="402"/>
      <c r="G1070" s="146">
        <v>233</v>
      </c>
      <c r="H1070" s="61" t="s">
        <v>286</v>
      </c>
      <c r="I1070" s="62">
        <v>4</v>
      </c>
      <c r="J1070" s="5">
        <f t="shared" si="105"/>
        <v>3.5164835164835165E-3</v>
      </c>
      <c r="K1070" s="148" t="str">
        <f t="shared" si="100"/>
        <v/>
      </c>
      <c r="L1070" s="33"/>
      <c r="M1070" s="5">
        <f t="shared" si="106"/>
        <v>0</v>
      </c>
    </row>
    <row r="1071" spans="1:13" ht="33" customHeight="1" x14ac:dyDescent="0.4">
      <c r="A1071" s="398"/>
      <c r="B1071" s="367"/>
      <c r="C1071" s="353" t="s">
        <v>39</v>
      </c>
      <c r="D1071" s="353" t="s">
        <v>575</v>
      </c>
      <c r="E1071" s="400"/>
      <c r="F1071" s="402"/>
      <c r="G1071" s="146">
        <v>234</v>
      </c>
      <c r="H1071" s="48" t="s">
        <v>287</v>
      </c>
      <c r="I1071" s="62">
        <v>1</v>
      </c>
      <c r="J1071" s="5">
        <f t="shared" si="105"/>
        <v>8.7912087912087912E-4</v>
      </c>
      <c r="K1071" s="148" t="str">
        <f t="shared" si="100"/>
        <v/>
      </c>
      <c r="L1071" s="33"/>
      <c r="M1071" s="5">
        <f t="shared" si="106"/>
        <v>0</v>
      </c>
    </row>
    <row r="1072" spans="1:13" ht="48" customHeight="1" x14ac:dyDescent="0.4">
      <c r="A1072" s="398"/>
      <c r="B1072" s="367"/>
      <c r="C1072" s="353"/>
      <c r="D1072" s="353"/>
      <c r="E1072" s="400"/>
      <c r="F1072" s="402"/>
      <c r="G1072" s="146">
        <v>235</v>
      </c>
      <c r="H1072" s="61" t="s">
        <v>620</v>
      </c>
      <c r="I1072" s="62">
        <v>4</v>
      </c>
      <c r="J1072" s="5">
        <f t="shared" si="105"/>
        <v>3.5164835164835165E-3</v>
      </c>
      <c r="K1072" s="148" t="str">
        <f t="shared" si="100"/>
        <v/>
      </c>
      <c r="L1072" s="33"/>
      <c r="M1072" s="5">
        <f t="shared" si="106"/>
        <v>0</v>
      </c>
    </row>
    <row r="1073" spans="1:13" ht="63" x14ac:dyDescent="0.4">
      <c r="A1073" s="398"/>
      <c r="B1073" s="367"/>
      <c r="C1073" s="353" t="s">
        <v>256</v>
      </c>
      <c r="D1073" s="353" t="s">
        <v>236</v>
      </c>
      <c r="E1073" s="400"/>
      <c r="F1073" s="151"/>
      <c r="G1073" s="146">
        <v>236</v>
      </c>
      <c r="H1073" s="61" t="s">
        <v>976</v>
      </c>
      <c r="I1073" s="62">
        <v>3</v>
      </c>
      <c r="J1073" s="5">
        <f t="shared" si="105"/>
        <v>2.6373626373626374E-3</v>
      </c>
      <c r="K1073" s="148" t="str">
        <f t="shared" si="100"/>
        <v/>
      </c>
      <c r="L1073" s="33"/>
      <c r="M1073" s="5">
        <f t="shared" si="106"/>
        <v>0</v>
      </c>
    </row>
    <row r="1074" spans="1:13" ht="63" x14ac:dyDescent="0.4">
      <c r="A1074" s="398"/>
      <c r="B1074" s="367"/>
      <c r="C1074" s="353"/>
      <c r="D1074" s="353"/>
      <c r="E1074" s="400"/>
      <c r="F1074" s="151"/>
      <c r="G1074" s="146">
        <v>237</v>
      </c>
      <c r="H1074" s="61" t="s">
        <v>436</v>
      </c>
      <c r="I1074" s="62">
        <v>3</v>
      </c>
      <c r="J1074" s="5">
        <f t="shared" si="105"/>
        <v>2.6373626373626374E-3</v>
      </c>
      <c r="K1074" s="148" t="str">
        <f t="shared" si="100"/>
        <v/>
      </c>
      <c r="L1074" s="33">
        <v>3</v>
      </c>
      <c r="M1074" s="5">
        <f t="shared" si="106"/>
        <v>2.6373626373626374E-3</v>
      </c>
    </row>
    <row r="1075" spans="1:13" ht="13.2" customHeight="1" thickBot="1" x14ac:dyDescent="0.45">
      <c r="A1075" s="399"/>
      <c r="B1075" s="368"/>
      <c r="C1075" s="354"/>
      <c r="D1075" s="354"/>
      <c r="E1075" s="401"/>
      <c r="F1075" s="11"/>
      <c r="G1075" s="355" t="s">
        <v>4</v>
      </c>
      <c r="H1075" s="356"/>
      <c r="I1075" s="68">
        <f>SUM(I1068:I1074)</f>
        <v>23</v>
      </c>
      <c r="J1075" s="43">
        <f>SUM(J1068:J1074)</f>
        <v>2.0219780219780221E-2</v>
      </c>
      <c r="K1075" s="148" t="str">
        <f t="shared" si="100"/>
        <v/>
      </c>
      <c r="L1075" s="14">
        <f>SUM(L1068:L1074)</f>
        <v>7.41</v>
      </c>
      <c r="M1075" s="43">
        <f>SUM(M1068:M1074)</f>
        <v>6.5142857142857146E-3</v>
      </c>
    </row>
    <row r="1076" spans="1:13" ht="6" customHeight="1" thickBot="1" x14ac:dyDescent="0.45">
      <c r="A1076" s="23"/>
      <c r="B1076" s="35"/>
      <c r="C1076" s="23"/>
      <c r="D1076" s="58"/>
      <c r="E1076" s="23"/>
      <c r="F1076" s="9"/>
      <c r="G1076" s="76"/>
      <c r="H1076" s="76"/>
      <c r="I1076" s="77"/>
      <c r="J1076" s="78"/>
      <c r="K1076" s="41"/>
      <c r="L1076" s="77"/>
      <c r="M1076" s="78"/>
    </row>
    <row r="1077" spans="1:13" x14ac:dyDescent="0.4">
      <c r="A1077" s="357" t="s">
        <v>955</v>
      </c>
      <c r="B1077" s="358"/>
      <c r="C1077" s="358"/>
      <c r="D1077" s="358"/>
      <c r="E1077" s="358"/>
      <c r="F1077" s="358"/>
      <c r="G1077" s="358"/>
      <c r="H1077" s="358"/>
      <c r="I1077" s="358"/>
      <c r="J1077" s="359"/>
      <c r="K1077" s="148"/>
      <c r="L1077" s="26" t="s">
        <v>70</v>
      </c>
      <c r="M1077" s="27" t="s">
        <v>78</v>
      </c>
    </row>
    <row r="1078" spans="1:13" x14ac:dyDescent="0.4">
      <c r="A1078" s="146">
        <f>G1068</f>
        <v>231</v>
      </c>
      <c r="B1078" s="351"/>
      <c r="C1078" s="351"/>
      <c r="D1078" s="351"/>
      <c r="E1078" s="351"/>
      <c r="F1078" s="351"/>
      <c r="G1078" s="351"/>
      <c r="H1078" s="351"/>
      <c r="I1078" s="351"/>
      <c r="J1078" s="352"/>
      <c r="K1078" s="41"/>
      <c r="L1078" s="29"/>
      <c r="M1078" s="30"/>
    </row>
    <row r="1079" spans="1:13" x14ac:dyDescent="0.4">
      <c r="A1079" s="146">
        <f t="shared" ref="A1079:A1084" si="107">G1069</f>
        <v>232</v>
      </c>
      <c r="B1079" s="351"/>
      <c r="C1079" s="351"/>
      <c r="D1079" s="351"/>
      <c r="E1079" s="351"/>
      <c r="F1079" s="351"/>
      <c r="G1079" s="351"/>
      <c r="H1079" s="351"/>
      <c r="I1079" s="351"/>
      <c r="J1079" s="352"/>
      <c r="K1079" s="41"/>
      <c r="L1079" s="29"/>
      <c r="M1079" s="30"/>
    </row>
    <row r="1080" spans="1:13" x14ac:dyDescent="0.4">
      <c r="A1080" s="146">
        <f t="shared" si="107"/>
        <v>233</v>
      </c>
      <c r="B1080" s="351"/>
      <c r="C1080" s="351"/>
      <c r="D1080" s="351"/>
      <c r="E1080" s="351"/>
      <c r="F1080" s="351"/>
      <c r="G1080" s="351"/>
      <c r="H1080" s="351"/>
      <c r="I1080" s="351"/>
      <c r="J1080" s="352"/>
      <c r="K1080" s="41"/>
      <c r="L1080" s="29"/>
      <c r="M1080" s="30"/>
    </row>
    <row r="1081" spans="1:13" x14ac:dyDescent="0.4">
      <c r="A1081" s="146">
        <f t="shared" si="107"/>
        <v>234</v>
      </c>
      <c r="B1081" s="351"/>
      <c r="C1081" s="351"/>
      <c r="D1081" s="351"/>
      <c r="E1081" s="351"/>
      <c r="F1081" s="351"/>
      <c r="G1081" s="351"/>
      <c r="H1081" s="351"/>
      <c r="I1081" s="351"/>
      <c r="J1081" s="352"/>
      <c r="K1081" s="41"/>
      <c r="L1081" s="29"/>
      <c r="M1081" s="30"/>
    </row>
    <row r="1082" spans="1:13" x14ac:dyDescent="0.4">
      <c r="A1082" s="60">
        <f t="shared" si="107"/>
        <v>235</v>
      </c>
      <c r="B1082" s="351"/>
      <c r="C1082" s="351"/>
      <c r="D1082" s="351"/>
      <c r="E1082" s="351"/>
      <c r="F1082" s="351"/>
      <c r="G1082" s="351"/>
      <c r="H1082" s="351"/>
      <c r="I1082" s="351"/>
      <c r="J1082" s="352"/>
      <c r="K1082" s="41"/>
      <c r="L1082" s="29"/>
      <c r="M1082" s="30"/>
    </row>
    <row r="1083" spans="1:13" x14ac:dyDescent="0.4">
      <c r="A1083" s="146">
        <f t="shared" si="107"/>
        <v>236</v>
      </c>
      <c r="B1083" s="351"/>
      <c r="C1083" s="351"/>
      <c r="D1083" s="351"/>
      <c r="E1083" s="351"/>
      <c r="F1083" s="351"/>
      <c r="G1083" s="351"/>
      <c r="H1083" s="351"/>
      <c r="I1083" s="351"/>
      <c r="J1083" s="352"/>
      <c r="K1083" s="41"/>
      <c r="L1083" s="29"/>
      <c r="M1083" s="30"/>
    </row>
    <row r="1084" spans="1:13" ht="13.2" thickBot="1" x14ac:dyDescent="0.45">
      <c r="A1084" s="147">
        <f t="shared" si="107"/>
        <v>237</v>
      </c>
      <c r="B1084" s="360"/>
      <c r="C1084" s="360"/>
      <c r="D1084" s="360"/>
      <c r="E1084" s="360"/>
      <c r="F1084" s="360"/>
      <c r="G1084" s="360"/>
      <c r="H1084" s="360"/>
      <c r="I1084" s="360"/>
      <c r="J1084" s="361"/>
      <c r="K1084" s="41"/>
      <c r="L1084" s="38"/>
      <c r="M1084" s="40"/>
    </row>
    <row r="1085" spans="1:13" ht="6" customHeight="1" thickBot="1" x14ac:dyDescent="0.45">
      <c r="A1085" s="23"/>
      <c r="B1085" s="35"/>
      <c r="C1085" s="23"/>
      <c r="D1085" s="35"/>
      <c r="E1085" s="23"/>
      <c r="F1085" s="9"/>
      <c r="G1085" s="92"/>
      <c r="H1085" s="58"/>
      <c r="I1085" s="77"/>
      <c r="J1085" s="78"/>
      <c r="K1085" s="41"/>
      <c r="L1085" s="77"/>
      <c r="M1085" s="78"/>
    </row>
    <row r="1086" spans="1:13" ht="25.2" customHeight="1" x14ac:dyDescent="0.4">
      <c r="A1086" s="363">
        <v>8.1999999999999993</v>
      </c>
      <c r="B1086" s="366" t="s">
        <v>577</v>
      </c>
      <c r="C1086" s="389" t="s">
        <v>40</v>
      </c>
      <c r="D1086" s="369" t="s">
        <v>760</v>
      </c>
      <c r="E1086" s="370">
        <f>I1091</f>
        <v>12</v>
      </c>
      <c r="F1086" s="402"/>
      <c r="G1086" s="145">
        <v>238</v>
      </c>
      <c r="H1086" s="4" t="s">
        <v>532</v>
      </c>
      <c r="I1086" s="66">
        <v>2</v>
      </c>
      <c r="J1086" s="67">
        <f>I1086*8%/91</f>
        <v>1.7582417582417582E-3</v>
      </c>
      <c r="K1086" s="148" t="str">
        <f t="shared" si="100"/>
        <v/>
      </c>
      <c r="L1086" s="86">
        <v>2</v>
      </c>
      <c r="M1086" s="67">
        <f>L1086*8%/91</f>
        <v>1.7582417582417582E-3</v>
      </c>
    </row>
    <row r="1087" spans="1:13" ht="25.2" x14ac:dyDescent="0.4">
      <c r="A1087" s="364"/>
      <c r="B1087" s="367"/>
      <c r="C1087" s="390"/>
      <c r="D1087" s="353"/>
      <c r="E1087" s="371"/>
      <c r="F1087" s="402"/>
      <c r="G1087" s="146">
        <v>239</v>
      </c>
      <c r="H1087" s="61" t="s">
        <v>1025</v>
      </c>
      <c r="I1087" s="62">
        <v>3</v>
      </c>
      <c r="J1087" s="1">
        <f>I1087*8%/91</f>
        <v>2.6373626373626374E-3</v>
      </c>
      <c r="K1087" s="148" t="str">
        <f t="shared" si="100"/>
        <v/>
      </c>
      <c r="L1087" s="33">
        <v>3</v>
      </c>
      <c r="M1087" s="1">
        <f>L1087*8%/91</f>
        <v>2.6373626373626374E-3</v>
      </c>
    </row>
    <row r="1088" spans="1:13" ht="37.799999999999997" x14ac:dyDescent="0.4">
      <c r="A1088" s="364"/>
      <c r="B1088" s="367"/>
      <c r="C1088" s="390"/>
      <c r="D1088" s="353"/>
      <c r="E1088" s="371"/>
      <c r="F1088" s="402"/>
      <c r="G1088" s="146">
        <v>240</v>
      </c>
      <c r="H1088" s="61" t="s">
        <v>547</v>
      </c>
      <c r="I1088" s="62">
        <v>3</v>
      </c>
      <c r="J1088" s="1">
        <f t="shared" ref="J1088:J1090" si="108">I1088*8%/91</f>
        <v>2.6373626373626374E-3</v>
      </c>
      <c r="K1088" s="148" t="str">
        <f t="shared" si="100"/>
        <v/>
      </c>
      <c r="L1088" s="33">
        <v>3</v>
      </c>
      <c r="M1088" s="1">
        <f t="shared" ref="M1088:M1090" si="109">L1088*8%/91</f>
        <v>2.6373626373626374E-3</v>
      </c>
    </row>
    <row r="1089" spans="1:13" ht="25.2" customHeight="1" x14ac:dyDescent="0.4">
      <c r="A1089" s="364"/>
      <c r="B1089" s="367"/>
      <c r="C1089" s="390" t="s">
        <v>127</v>
      </c>
      <c r="D1089" s="353" t="s">
        <v>578</v>
      </c>
      <c r="E1089" s="371"/>
      <c r="F1089" s="402"/>
      <c r="G1089" s="146">
        <v>241</v>
      </c>
      <c r="H1089" s="61" t="s">
        <v>128</v>
      </c>
      <c r="I1089" s="62">
        <v>2</v>
      </c>
      <c r="J1089" s="1">
        <f t="shared" si="108"/>
        <v>1.7582417582417582E-3</v>
      </c>
      <c r="K1089" s="148" t="str">
        <f t="shared" si="100"/>
        <v/>
      </c>
      <c r="L1089" s="33">
        <v>2</v>
      </c>
      <c r="M1089" s="1">
        <f t="shared" si="109"/>
        <v>1.7582417582417582E-3</v>
      </c>
    </row>
    <row r="1090" spans="1:13" ht="25.2" x14ac:dyDescent="0.4">
      <c r="A1090" s="364"/>
      <c r="B1090" s="367"/>
      <c r="C1090" s="390"/>
      <c r="D1090" s="353"/>
      <c r="E1090" s="371"/>
      <c r="F1090" s="402"/>
      <c r="G1090" s="146">
        <v>242</v>
      </c>
      <c r="H1090" s="61" t="s">
        <v>580</v>
      </c>
      <c r="I1090" s="62">
        <v>2</v>
      </c>
      <c r="J1090" s="1">
        <f t="shared" si="108"/>
        <v>1.7582417582417582E-3</v>
      </c>
      <c r="K1090" s="148" t="str">
        <f t="shared" si="100"/>
        <v/>
      </c>
      <c r="L1090" s="33">
        <v>2</v>
      </c>
      <c r="M1090" s="1">
        <f t="shared" si="109"/>
        <v>1.7582417582417582E-3</v>
      </c>
    </row>
    <row r="1091" spans="1:13" ht="16.2" customHeight="1" thickBot="1" x14ac:dyDescent="0.45">
      <c r="A1091" s="365"/>
      <c r="B1091" s="368"/>
      <c r="C1091" s="391"/>
      <c r="D1091" s="354"/>
      <c r="E1091" s="372"/>
      <c r="F1091" s="6"/>
      <c r="G1091" s="355" t="s">
        <v>4</v>
      </c>
      <c r="H1091" s="356"/>
      <c r="I1091" s="63">
        <f>SUM(I1086:I1090)</f>
        <v>12</v>
      </c>
      <c r="J1091" s="2">
        <f>SUM(J1086:J1090)</f>
        <v>1.0549450549450549E-2</v>
      </c>
      <c r="K1091" s="148" t="str">
        <f t="shared" si="100"/>
        <v/>
      </c>
      <c r="L1091" s="3">
        <f>SUM(L1086:L1090)</f>
        <v>12</v>
      </c>
      <c r="M1091" s="2">
        <f>SUM(M1086:M1090)</f>
        <v>1.0549450549450549E-2</v>
      </c>
    </row>
    <row r="1092" spans="1:13" ht="6" customHeight="1" thickBot="1" x14ac:dyDescent="0.45">
      <c r="A1092" s="41"/>
      <c r="B1092" s="35"/>
      <c r="C1092" s="41"/>
      <c r="D1092" s="58"/>
      <c r="E1092" s="41"/>
      <c r="G1092" s="76"/>
      <c r="H1092" s="76"/>
      <c r="I1092" s="83"/>
      <c r="J1092" s="84"/>
      <c r="K1092" s="41"/>
      <c r="L1092" s="87"/>
      <c r="M1092" s="94"/>
    </row>
    <row r="1093" spans="1:13" x14ac:dyDescent="0.4">
      <c r="A1093" s="357" t="s">
        <v>955</v>
      </c>
      <c r="B1093" s="358"/>
      <c r="C1093" s="358"/>
      <c r="D1093" s="358"/>
      <c r="E1093" s="358"/>
      <c r="F1093" s="358"/>
      <c r="G1093" s="358"/>
      <c r="H1093" s="358"/>
      <c r="I1093" s="358"/>
      <c r="J1093" s="359"/>
      <c r="K1093" s="148"/>
      <c r="L1093" s="26" t="s">
        <v>70</v>
      </c>
      <c r="M1093" s="27" t="s">
        <v>78</v>
      </c>
    </row>
    <row r="1094" spans="1:13" x14ac:dyDescent="0.4">
      <c r="A1094" s="146">
        <f>G1086</f>
        <v>238</v>
      </c>
      <c r="B1094" s="351"/>
      <c r="C1094" s="351"/>
      <c r="D1094" s="351"/>
      <c r="E1094" s="351"/>
      <c r="F1094" s="351"/>
      <c r="G1094" s="351"/>
      <c r="H1094" s="351"/>
      <c r="I1094" s="351"/>
      <c r="J1094" s="352"/>
      <c r="K1094" s="41"/>
      <c r="L1094" s="29"/>
      <c r="M1094" s="30"/>
    </row>
    <row r="1095" spans="1:13" x14ac:dyDescent="0.4">
      <c r="A1095" s="146">
        <f>G1087</f>
        <v>239</v>
      </c>
      <c r="B1095" s="351"/>
      <c r="C1095" s="351"/>
      <c r="D1095" s="351"/>
      <c r="E1095" s="351"/>
      <c r="F1095" s="351"/>
      <c r="G1095" s="351"/>
      <c r="H1095" s="351"/>
      <c r="I1095" s="351"/>
      <c r="J1095" s="352"/>
      <c r="K1095" s="41"/>
      <c r="L1095" s="29"/>
      <c r="M1095" s="30"/>
    </row>
    <row r="1096" spans="1:13" x14ac:dyDescent="0.4">
      <c r="A1096" s="146">
        <f>G1088</f>
        <v>240</v>
      </c>
      <c r="B1096" s="351"/>
      <c r="C1096" s="351"/>
      <c r="D1096" s="351"/>
      <c r="E1096" s="351"/>
      <c r="F1096" s="351"/>
      <c r="G1096" s="351"/>
      <c r="H1096" s="351"/>
      <c r="I1096" s="351"/>
      <c r="J1096" s="352"/>
      <c r="K1096" s="41"/>
      <c r="L1096" s="29"/>
      <c r="M1096" s="30"/>
    </row>
    <row r="1097" spans="1:13" x14ac:dyDescent="0.4">
      <c r="A1097" s="146">
        <f>G1089</f>
        <v>241</v>
      </c>
      <c r="B1097" s="351"/>
      <c r="C1097" s="351"/>
      <c r="D1097" s="351"/>
      <c r="E1097" s="351"/>
      <c r="F1097" s="351"/>
      <c r="G1097" s="351"/>
      <c r="H1097" s="351"/>
      <c r="I1097" s="351"/>
      <c r="J1097" s="352"/>
      <c r="K1097" s="41"/>
      <c r="L1097" s="29"/>
      <c r="M1097" s="30"/>
    </row>
    <row r="1098" spans="1:13" ht="13.2" thickBot="1" x14ac:dyDescent="0.45">
      <c r="A1098" s="147">
        <f>G1090</f>
        <v>242</v>
      </c>
      <c r="B1098" s="360"/>
      <c r="C1098" s="360"/>
      <c r="D1098" s="360"/>
      <c r="E1098" s="360"/>
      <c r="F1098" s="360"/>
      <c r="G1098" s="360"/>
      <c r="H1098" s="360"/>
      <c r="I1098" s="360"/>
      <c r="J1098" s="361"/>
      <c r="K1098" s="41"/>
      <c r="L1098" s="31"/>
      <c r="M1098" s="32"/>
    </row>
    <row r="1099" spans="1:13" ht="6" customHeight="1" thickBot="1" x14ac:dyDescent="0.45">
      <c r="K1099" s="41"/>
    </row>
    <row r="1100" spans="1:13" ht="25.2" customHeight="1" x14ac:dyDescent="0.4">
      <c r="A1100" s="363">
        <v>8.3000000000000007</v>
      </c>
      <c r="B1100" s="366" t="s">
        <v>777</v>
      </c>
      <c r="C1100" s="389" t="s">
        <v>41</v>
      </c>
      <c r="D1100" s="369" t="s">
        <v>581</v>
      </c>
      <c r="E1100" s="370">
        <f>I1111</f>
        <v>26</v>
      </c>
      <c r="F1100" s="402"/>
      <c r="G1100" s="145">
        <v>243</v>
      </c>
      <c r="H1100" s="4" t="s">
        <v>734</v>
      </c>
      <c r="I1100" s="66">
        <v>2</v>
      </c>
      <c r="J1100" s="67">
        <f>I1100*8%/91</f>
        <v>1.7582417582417582E-3</v>
      </c>
      <c r="K1100" s="148" t="str">
        <f t="shared" si="100"/>
        <v/>
      </c>
      <c r="L1100" s="86">
        <v>2</v>
      </c>
      <c r="M1100" s="67">
        <f>L1100*8%/91</f>
        <v>1.7582417582417582E-3</v>
      </c>
    </row>
    <row r="1101" spans="1:13" ht="37.799999999999997" x14ac:dyDescent="0.4">
      <c r="A1101" s="364"/>
      <c r="B1101" s="367"/>
      <c r="C1101" s="390"/>
      <c r="D1101" s="353"/>
      <c r="E1101" s="371"/>
      <c r="F1101" s="402"/>
      <c r="G1101" s="146">
        <v>244</v>
      </c>
      <c r="H1101" s="61" t="s">
        <v>461</v>
      </c>
      <c r="I1101" s="62">
        <v>2</v>
      </c>
      <c r="J1101" s="1">
        <f>I1101*8%/91</f>
        <v>1.7582417582417582E-3</v>
      </c>
      <c r="K1101" s="148" t="str">
        <f t="shared" ref="K1101:K1164" si="110">IF(AND(L1101&gt;=0,L1101&lt;=I1101),"",IF(AND(L1101&gt;I1101),"*"))</f>
        <v/>
      </c>
      <c r="L1101" s="33">
        <v>2</v>
      </c>
      <c r="M1101" s="1">
        <f>L1101*8%/91</f>
        <v>1.7582417582417582E-3</v>
      </c>
    </row>
    <row r="1102" spans="1:13" ht="25.2" x14ac:dyDescent="0.4">
      <c r="A1102" s="364"/>
      <c r="B1102" s="367"/>
      <c r="C1102" s="390"/>
      <c r="D1102" s="353"/>
      <c r="E1102" s="371"/>
      <c r="F1102" s="402"/>
      <c r="G1102" s="146">
        <v>245</v>
      </c>
      <c r="H1102" s="61" t="s">
        <v>288</v>
      </c>
      <c r="I1102" s="62">
        <v>3</v>
      </c>
      <c r="J1102" s="1">
        <f t="shared" ref="J1102:J1110" si="111">I1102*8%/91</f>
        <v>2.6373626373626374E-3</v>
      </c>
      <c r="K1102" s="148" t="str">
        <f t="shared" si="110"/>
        <v/>
      </c>
      <c r="L1102" s="33">
        <v>3</v>
      </c>
      <c r="M1102" s="1">
        <f t="shared" ref="M1102:M1110" si="112">L1102*8%/91</f>
        <v>2.6373626373626374E-3</v>
      </c>
    </row>
    <row r="1103" spans="1:13" ht="37.799999999999997" x14ac:dyDescent="0.4">
      <c r="A1103" s="364"/>
      <c r="B1103" s="367"/>
      <c r="C1103" s="149" t="s">
        <v>42</v>
      </c>
      <c r="D1103" s="142" t="s">
        <v>579</v>
      </c>
      <c r="E1103" s="371"/>
      <c r="F1103" s="151"/>
      <c r="G1103" s="146">
        <v>246</v>
      </c>
      <c r="H1103" s="61" t="s">
        <v>289</v>
      </c>
      <c r="I1103" s="62">
        <v>4</v>
      </c>
      <c r="J1103" s="1">
        <f t="shared" si="111"/>
        <v>3.5164835164835165E-3</v>
      </c>
      <c r="K1103" s="148" t="str">
        <f t="shared" si="110"/>
        <v/>
      </c>
      <c r="L1103" s="33">
        <v>4</v>
      </c>
      <c r="M1103" s="1">
        <f t="shared" si="112"/>
        <v>3.5164835164835165E-3</v>
      </c>
    </row>
    <row r="1104" spans="1:13" ht="15.6" customHeight="1" x14ac:dyDescent="0.4">
      <c r="A1104" s="364"/>
      <c r="B1104" s="367"/>
      <c r="C1104" s="390" t="s">
        <v>129</v>
      </c>
      <c r="D1104" s="353" t="s">
        <v>462</v>
      </c>
      <c r="E1104" s="371"/>
      <c r="F1104" s="402"/>
      <c r="G1104" s="146">
        <v>247</v>
      </c>
      <c r="H1104" s="61" t="s">
        <v>463</v>
      </c>
      <c r="I1104" s="62">
        <v>4</v>
      </c>
      <c r="J1104" s="1">
        <f t="shared" si="111"/>
        <v>3.5164835164835165E-3</v>
      </c>
      <c r="K1104" s="148" t="str">
        <f t="shared" si="110"/>
        <v/>
      </c>
      <c r="L1104" s="33">
        <v>4</v>
      </c>
      <c r="M1104" s="1">
        <f t="shared" si="112"/>
        <v>3.5164835164835165E-3</v>
      </c>
    </row>
    <row r="1105" spans="1:13" ht="37.799999999999997" x14ac:dyDescent="0.4">
      <c r="A1105" s="364"/>
      <c r="B1105" s="367"/>
      <c r="C1105" s="390"/>
      <c r="D1105" s="353"/>
      <c r="E1105" s="371"/>
      <c r="F1105" s="402"/>
      <c r="G1105" s="146">
        <v>248</v>
      </c>
      <c r="H1105" s="61" t="s">
        <v>582</v>
      </c>
      <c r="I1105" s="62">
        <v>2</v>
      </c>
      <c r="J1105" s="1">
        <f t="shared" si="111"/>
        <v>1.7582417582417582E-3</v>
      </c>
      <c r="K1105" s="148" t="str">
        <f t="shared" si="110"/>
        <v/>
      </c>
      <c r="L1105" s="33">
        <v>2</v>
      </c>
      <c r="M1105" s="1">
        <f t="shared" si="112"/>
        <v>1.7582417582417582E-3</v>
      </c>
    </row>
    <row r="1106" spans="1:13" ht="37.799999999999997" x14ac:dyDescent="0.4">
      <c r="A1106" s="364"/>
      <c r="B1106" s="367"/>
      <c r="C1106" s="390"/>
      <c r="D1106" s="353"/>
      <c r="E1106" s="371"/>
      <c r="F1106" s="402"/>
      <c r="G1106" s="146">
        <v>249</v>
      </c>
      <c r="H1106" s="61" t="s">
        <v>1002</v>
      </c>
      <c r="I1106" s="62">
        <v>1</v>
      </c>
      <c r="J1106" s="1">
        <f t="shared" si="111"/>
        <v>8.7912087912087912E-4</v>
      </c>
      <c r="K1106" s="148" t="str">
        <f t="shared" si="110"/>
        <v/>
      </c>
      <c r="L1106" s="33">
        <v>1</v>
      </c>
      <c r="M1106" s="1">
        <f t="shared" si="112"/>
        <v>8.7912087912087912E-4</v>
      </c>
    </row>
    <row r="1107" spans="1:13" ht="15.6" customHeight="1" x14ac:dyDescent="0.4">
      <c r="A1107" s="364"/>
      <c r="B1107" s="367"/>
      <c r="C1107" s="390"/>
      <c r="D1107" s="353"/>
      <c r="E1107" s="371"/>
      <c r="F1107" s="402"/>
      <c r="G1107" s="146">
        <v>250</v>
      </c>
      <c r="H1107" s="61" t="s">
        <v>290</v>
      </c>
      <c r="I1107" s="62">
        <v>2</v>
      </c>
      <c r="J1107" s="1">
        <f t="shared" si="111"/>
        <v>1.7582417582417582E-3</v>
      </c>
      <c r="K1107" s="148" t="str">
        <f t="shared" si="110"/>
        <v/>
      </c>
      <c r="L1107" s="33">
        <v>2</v>
      </c>
      <c r="M1107" s="1">
        <f t="shared" si="112"/>
        <v>1.7582417582417582E-3</v>
      </c>
    </row>
    <row r="1108" spans="1:13" ht="15.6" customHeight="1" x14ac:dyDescent="0.4">
      <c r="A1108" s="364"/>
      <c r="B1108" s="367"/>
      <c r="C1108" s="390" t="s">
        <v>130</v>
      </c>
      <c r="D1108" s="353" t="s">
        <v>464</v>
      </c>
      <c r="E1108" s="371"/>
      <c r="F1108" s="402"/>
      <c r="G1108" s="146">
        <v>251</v>
      </c>
      <c r="H1108" s="61" t="s">
        <v>131</v>
      </c>
      <c r="I1108" s="62">
        <v>3</v>
      </c>
      <c r="J1108" s="1">
        <f t="shared" si="111"/>
        <v>2.6373626373626374E-3</v>
      </c>
      <c r="K1108" s="148" t="str">
        <f t="shared" si="110"/>
        <v/>
      </c>
      <c r="L1108" s="33">
        <v>3</v>
      </c>
      <c r="M1108" s="1">
        <f t="shared" si="112"/>
        <v>2.6373626373626374E-3</v>
      </c>
    </row>
    <row r="1109" spans="1:13" ht="15.6" customHeight="1" x14ac:dyDescent="0.4">
      <c r="A1109" s="364"/>
      <c r="B1109" s="367"/>
      <c r="C1109" s="390"/>
      <c r="D1109" s="353"/>
      <c r="E1109" s="371"/>
      <c r="F1109" s="402"/>
      <c r="G1109" s="146">
        <v>252</v>
      </c>
      <c r="H1109" s="61" t="s">
        <v>291</v>
      </c>
      <c r="I1109" s="62">
        <v>2</v>
      </c>
      <c r="J1109" s="1">
        <f t="shared" si="111"/>
        <v>1.7582417582417582E-3</v>
      </c>
      <c r="K1109" s="148" t="str">
        <f t="shared" si="110"/>
        <v/>
      </c>
      <c r="L1109" s="33">
        <v>2</v>
      </c>
      <c r="M1109" s="1">
        <f t="shared" si="112"/>
        <v>1.7582417582417582E-3</v>
      </c>
    </row>
    <row r="1110" spans="1:13" ht="88.95" customHeight="1" x14ac:dyDescent="0.4">
      <c r="A1110" s="364"/>
      <c r="B1110" s="367"/>
      <c r="C1110" s="390" t="s">
        <v>167</v>
      </c>
      <c r="D1110" s="353" t="s">
        <v>921</v>
      </c>
      <c r="E1110" s="371"/>
      <c r="F1110" s="151"/>
      <c r="G1110" s="146">
        <v>253</v>
      </c>
      <c r="H1110" s="61" t="s">
        <v>735</v>
      </c>
      <c r="I1110" s="62">
        <v>1</v>
      </c>
      <c r="J1110" s="1">
        <f t="shared" si="111"/>
        <v>8.7912087912087912E-4</v>
      </c>
      <c r="K1110" s="148" t="str">
        <f t="shared" si="110"/>
        <v/>
      </c>
      <c r="L1110" s="33">
        <v>1</v>
      </c>
      <c r="M1110" s="1">
        <f t="shared" si="112"/>
        <v>8.7912087912087912E-4</v>
      </c>
    </row>
    <row r="1111" spans="1:13" ht="16.2" customHeight="1" thickBot="1" x14ac:dyDescent="0.45">
      <c r="A1111" s="365"/>
      <c r="B1111" s="368"/>
      <c r="C1111" s="391"/>
      <c r="D1111" s="354"/>
      <c r="E1111" s="372"/>
      <c r="F1111" s="6"/>
      <c r="G1111" s="355" t="s">
        <v>4</v>
      </c>
      <c r="H1111" s="356"/>
      <c r="I1111" s="63">
        <f>SUM(I1100:I1110)</f>
        <v>26</v>
      </c>
      <c r="J1111" s="42">
        <f>SUM(J1100:J1110)</f>
        <v>2.2857142857142861E-2</v>
      </c>
      <c r="K1111" s="148" t="str">
        <f t="shared" si="110"/>
        <v/>
      </c>
      <c r="L1111" s="3">
        <f>SUM(L1100:L1110)</f>
        <v>26</v>
      </c>
      <c r="M1111" s="42">
        <f>SUM(M1100:M1110)</f>
        <v>2.2857142857142861E-2</v>
      </c>
    </row>
    <row r="1112" spans="1:13" ht="6" customHeight="1" thickBot="1" x14ac:dyDescent="0.45">
      <c r="A1112" s="41"/>
      <c r="B1112" s="35"/>
      <c r="C1112" s="41"/>
      <c r="D1112" s="58"/>
      <c r="E1112" s="41"/>
      <c r="G1112" s="76"/>
      <c r="H1112" s="76"/>
      <c r="I1112" s="83"/>
      <c r="J1112" s="90"/>
      <c r="K1112" s="41"/>
      <c r="L1112" s="83"/>
      <c r="M1112" s="90"/>
    </row>
    <row r="1113" spans="1:13" x14ac:dyDescent="0.4">
      <c r="A1113" s="357" t="s">
        <v>955</v>
      </c>
      <c r="B1113" s="358"/>
      <c r="C1113" s="358"/>
      <c r="D1113" s="358"/>
      <c r="E1113" s="358"/>
      <c r="F1113" s="358"/>
      <c r="G1113" s="358"/>
      <c r="H1113" s="358"/>
      <c r="I1113" s="358"/>
      <c r="J1113" s="359"/>
      <c r="K1113" s="148"/>
      <c r="L1113" s="26" t="s">
        <v>70</v>
      </c>
      <c r="M1113" s="27" t="s">
        <v>78</v>
      </c>
    </row>
    <row r="1114" spans="1:13" x14ac:dyDescent="0.4">
      <c r="A1114" s="146">
        <f t="shared" ref="A1114:A1124" si="113">G1100</f>
        <v>243</v>
      </c>
      <c r="B1114" s="351"/>
      <c r="C1114" s="351"/>
      <c r="D1114" s="351"/>
      <c r="E1114" s="351"/>
      <c r="F1114" s="351"/>
      <c r="G1114" s="351"/>
      <c r="H1114" s="351"/>
      <c r="I1114" s="351"/>
      <c r="J1114" s="352"/>
      <c r="K1114" s="41"/>
      <c r="L1114" s="29"/>
      <c r="M1114" s="30"/>
    </row>
    <row r="1115" spans="1:13" x14ac:dyDescent="0.4">
      <c r="A1115" s="146">
        <f t="shared" si="113"/>
        <v>244</v>
      </c>
      <c r="B1115" s="351"/>
      <c r="C1115" s="351"/>
      <c r="D1115" s="351"/>
      <c r="E1115" s="351"/>
      <c r="F1115" s="351"/>
      <c r="G1115" s="351"/>
      <c r="H1115" s="351"/>
      <c r="I1115" s="351"/>
      <c r="J1115" s="352"/>
      <c r="K1115" s="41"/>
      <c r="L1115" s="29"/>
      <c r="M1115" s="30"/>
    </row>
    <row r="1116" spans="1:13" x14ac:dyDescent="0.4">
      <c r="A1116" s="146">
        <f t="shared" si="113"/>
        <v>245</v>
      </c>
      <c r="B1116" s="351"/>
      <c r="C1116" s="351"/>
      <c r="D1116" s="351"/>
      <c r="E1116" s="351"/>
      <c r="F1116" s="351"/>
      <c r="G1116" s="351"/>
      <c r="H1116" s="351"/>
      <c r="I1116" s="351"/>
      <c r="J1116" s="352"/>
      <c r="K1116" s="41"/>
      <c r="L1116" s="29"/>
      <c r="M1116" s="30"/>
    </row>
    <row r="1117" spans="1:13" x14ac:dyDescent="0.4">
      <c r="A1117" s="146">
        <f t="shared" si="113"/>
        <v>246</v>
      </c>
      <c r="B1117" s="351"/>
      <c r="C1117" s="351"/>
      <c r="D1117" s="351"/>
      <c r="E1117" s="351"/>
      <c r="F1117" s="351"/>
      <c r="G1117" s="351"/>
      <c r="H1117" s="351"/>
      <c r="I1117" s="351"/>
      <c r="J1117" s="352"/>
      <c r="K1117" s="41"/>
      <c r="L1117" s="29"/>
      <c r="M1117" s="30"/>
    </row>
    <row r="1118" spans="1:13" x14ac:dyDescent="0.4">
      <c r="A1118" s="146">
        <f t="shared" si="113"/>
        <v>247</v>
      </c>
      <c r="B1118" s="351"/>
      <c r="C1118" s="351"/>
      <c r="D1118" s="351"/>
      <c r="E1118" s="351"/>
      <c r="F1118" s="351"/>
      <c r="G1118" s="351"/>
      <c r="H1118" s="351"/>
      <c r="I1118" s="351"/>
      <c r="J1118" s="352"/>
      <c r="K1118" s="41"/>
      <c r="L1118" s="29"/>
      <c r="M1118" s="30"/>
    </row>
    <row r="1119" spans="1:13" x14ac:dyDescent="0.4">
      <c r="A1119" s="146">
        <f t="shared" si="113"/>
        <v>248</v>
      </c>
      <c r="B1119" s="351"/>
      <c r="C1119" s="351"/>
      <c r="D1119" s="351"/>
      <c r="E1119" s="351"/>
      <c r="F1119" s="351"/>
      <c r="G1119" s="351"/>
      <c r="H1119" s="351"/>
      <c r="I1119" s="351"/>
      <c r="J1119" s="352"/>
      <c r="K1119" s="41"/>
      <c r="L1119" s="29"/>
      <c r="M1119" s="30"/>
    </row>
    <row r="1120" spans="1:13" x14ac:dyDescent="0.4">
      <c r="A1120" s="146">
        <f t="shared" si="113"/>
        <v>249</v>
      </c>
      <c r="B1120" s="351"/>
      <c r="C1120" s="351"/>
      <c r="D1120" s="351"/>
      <c r="E1120" s="351"/>
      <c r="F1120" s="351"/>
      <c r="G1120" s="351"/>
      <c r="H1120" s="351"/>
      <c r="I1120" s="351"/>
      <c r="J1120" s="352"/>
      <c r="K1120" s="41"/>
      <c r="L1120" s="29"/>
      <c r="M1120" s="30"/>
    </row>
    <row r="1121" spans="1:13" x14ac:dyDescent="0.4">
      <c r="A1121" s="146">
        <f t="shared" si="113"/>
        <v>250</v>
      </c>
      <c r="B1121" s="351"/>
      <c r="C1121" s="351"/>
      <c r="D1121" s="351"/>
      <c r="E1121" s="351"/>
      <c r="F1121" s="351"/>
      <c r="G1121" s="351"/>
      <c r="H1121" s="351"/>
      <c r="I1121" s="351"/>
      <c r="J1121" s="352"/>
      <c r="K1121" s="41"/>
      <c r="L1121" s="29"/>
      <c r="M1121" s="30"/>
    </row>
    <row r="1122" spans="1:13" x14ac:dyDescent="0.4">
      <c r="A1122" s="146">
        <f t="shared" si="113"/>
        <v>251</v>
      </c>
      <c r="B1122" s="351"/>
      <c r="C1122" s="351"/>
      <c r="D1122" s="351"/>
      <c r="E1122" s="351"/>
      <c r="F1122" s="351"/>
      <c r="G1122" s="351"/>
      <c r="H1122" s="351"/>
      <c r="I1122" s="351"/>
      <c r="J1122" s="352"/>
      <c r="K1122" s="41"/>
      <c r="L1122" s="29"/>
      <c r="M1122" s="30"/>
    </row>
    <row r="1123" spans="1:13" x14ac:dyDescent="0.4">
      <c r="A1123" s="146">
        <f t="shared" si="113"/>
        <v>252</v>
      </c>
      <c r="B1123" s="351"/>
      <c r="C1123" s="351"/>
      <c r="D1123" s="351"/>
      <c r="E1123" s="351"/>
      <c r="F1123" s="351"/>
      <c r="G1123" s="351"/>
      <c r="H1123" s="351"/>
      <c r="I1123" s="351"/>
      <c r="J1123" s="352"/>
      <c r="K1123" s="41"/>
      <c r="L1123" s="29"/>
      <c r="M1123" s="30"/>
    </row>
    <row r="1124" spans="1:13" ht="13.2" thickBot="1" x14ac:dyDescent="0.45">
      <c r="A1124" s="147">
        <f t="shared" si="113"/>
        <v>253</v>
      </c>
      <c r="B1124" s="360"/>
      <c r="C1124" s="360"/>
      <c r="D1124" s="360"/>
      <c r="E1124" s="360"/>
      <c r="F1124" s="360"/>
      <c r="G1124" s="360"/>
      <c r="H1124" s="360"/>
      <c r="I1124" s="360"/>
      <c r="J1124" s="361"/>
      <c r="K1124" s="41"/>
      <c r="L1124" s="31"/>
      <c r="M1124" s="32"/>
    </row>
    <row r="1125" spans="1:13" ht="6" customHeight="1" thickBot="1" x14ac:dyDescent="0.45">
      <c r="K1125" s="41"/>
    </row>
    <row r="1126" spans="1:13" ht="27.6" customHeight="1" x14ac:dyDescent="0.4">
      <c r="A1126" s="363">
        <v>8.4</v>
      </c>
      <c r="B1126" s="366" t="s">
        <v>1076</v>
      </c>
      <c r="C1126" s="150" t="s">
        <v>43</v>
      </c>
      <c r="D1126" s="152" t="s">
        <v>465</v>
      </c>
      <c r="E1126" s="370">
        <f>I1140</f>
        <v>30</v>
      </c>
      <c r="F1126" s="49"/>
      <c r="G1126" s="145">
        <v>254</v>
      </c>
      <c r="H1126" s="4" t="s">
        <v>803</v>
      </c>
      <c r="I1126" s="66">
        <v>2</v>
      </c>
      <c r="J1126" s="67">
        <f>I1126*8%/91</f>
        <v>1.7582417582417582E-3</v>
      </c>
      <c r="K1126" s="148" t="str">
        <f t="shared" si="110"/>
        <v/>
      </c>
      <c r="L1126" s="86">
        <v>2</v>
      </c>
      <c r="M1126" s="67">
        <f>L1126*8%/91</f>
        <v>1.7582417582417582E-3</v>
      </c>
    </row>
    <row r="1127" spans="1:13" ht="25.2" x14ac:dyDescent="0.4">
      <c r="A1127" s="364"/>
      <c r="B1127" s="367"/>
      <c r="C1127" s="390" t="s">
        <v>132</v>
      </c>
      <c r="D1127" s="353" t="s">
        <v>583</v>
      </c>
      <c r="E1127" s="371"/>
      <c r="F1127" s="416"/>
      <c r="G1127" s="146">
        <v>255</v>
      </c>
      <c r="H1127" s="61" t="s">
        <v>511</v>
      </c>
      <c r="I1127" s="62">
        <v>2</v>
      </c>
      <c r="J1127" s="1">
        <f>I1127*8%/91</f>
        <v>1.7582417582417582E-3</v>
      </c>
      <c r="K1127" s="148" t="str">
        <f t="shared" si="110"/>
        <v/>
      </c>
      <c r="L1127" s="33">
        <v>2</v>
      </c>
      <c r="M1127" s="1">
        <f>L1127*8%/91</f>
        <v>1.7582417582417582E-3</v>
      </c>
    </row>
    <row r="1128" spans="1:13" ht="37.799999999999997" x14ac:dyDescent="0.4">
      <c r="A1128" s="364"/>
      <c r="B1128" s="367"/>
      <c r="C1128" s="390"/>
      <c r="D1128" s="353"/>
      <c r="E1128" s="371"/>
      <c r="F1128" s="416"/>
      <c r="G1128" s="146">
        <v>256</v>
      </c>
      <c r="H1128" s="61" t="s">
        <v>758</v>
      </c>
      <c r="I1128" s="62">
        <v>4</v>
      </c>
      <c r="J1128" s="1">
        <f t="shared" ref="J1128:J1139" si="114">I1128*8%/91</f>
        <v>3.5164835164835165E-3</v>
      </c>
      <c r="K1128" s="148" t="str">
        <f t="shared" si="110"/>
        <v/>
      </c>
      <c r="L1128" s="33">
        <v>4</v>
      </c>
      <c r="M1128" s="1">
        <f t="shared" ref="M1128:M1139" si="115">L1128*8%/91</f>
        <v>3.5164835164835165E-3</v>
      </c>
    </row>
    <row r="1129" spans="1:13" ht="15.6" customHeight="1" x14ac:dyDescent="0.4">
      <c r="A1129" s="364"/>
      <c r="B1129" s="367"/>
      <c r="C1129" s="390" t="s">
        <v>168</v>
      </c>
      <c r="D1129" s="353" t="s">
        <v>584</v>
      </c>
      <c r="E1129" s="371"/>
      <c r="F1129" s="402"/>
      <c r="G1129" s="146">
        <v>257</v>
      </c>
      <c r="H1129" s="61" t="s">
        <v>185</v>
      </c>
      <c r="I1129" s="62">
        <v>2</v>
      </c>
      <c r="J1129" s="1">
        <f t="shared" si="114"/>
        <v>1.7582417582417582E-3</v>
      </c>
      <c r="K1129" s="148" t="str">
        <f t="shared" si="110"/>
        <v/>
      </c>
      <c r="L1129" s="33">
        <v>2</v>
      </c>
      <c r="M1129" s="1">
        <f t="shared" si="115"/>
        <v>1.7582417582417582E-3</v>
      </c>
    </row>
    <row r="1130" spans="1:13" ht="15.6" customHeight="1" x14ac:dyDescent="0.4">
      <c r="A1130" s="364"/>
      <c r="B1130" s="367"/>
      <c r="C1130" s="390"/>
      <c r="D1130" s="353"/>
      <c r="E1130" s="371"/>
      <c r="F1130" s="402"/>
      <c r="G1130" s="146">
        <v>258</v>
      </c>
      <c r="H1130" s="61" t="s">
        <v>360</v>
      </c>
      <c r="I1130" s="62">
        <v>2</v>
      </c>
      <c r="J1130" s="1">
        <f t="shared" si="114"/>
        <v>1.7582417582417582E-3</v>
      </c>
      <c r="K1130" s="148" t="str">
        <f t="shared" si="110"/>
        <v/>
      </c>
      <c r="L1130" s="33">
        <v>2</v>
      </c>
      <c r="M1130" s="1">
        <f t="shared" si="115"/>
        <v>1.7582417582417582E-3</v>
      </c>
    </row>
    <row r="1131" spans="1:13" ht="15.6" customHeight="1" x14ac:dyDescent="0.4">
      <c r="A1131" s="364"/>
      <c r="B1131" s="367"/>
      <c r="C1131" s="390"/>
      <c r="D1131" s="353"/>
      <c r="E1131" s="371"/>
      <c r="F1131" s="402"/>
      <c r="G1131" s="146">
        <v>259</v>
      </c>
      <c r="H1131" s="61" t="s">
        <v>736</v>
      </c>
      <c r="I1131" s="62">
        <v>2</v>
      </c>
      <c r="J1131" s="1">
        <f t="shared" si="114"/>
        <v>1.7582417582417582E-3</v>
      </c>
      <c r="K1131" s="148" t="str">
        <f t="shared" si="110"/>
        <v/>
      </c>
      <c r="L1131" s="33">
        <v>2</v>
      </c>
      <c r="M1131" s="1">
        <f t="shared" si="115"/>
        <v>1.7582417582417582E-3</v>
      </c>
    </row>
    <row r="1132" spans="1:13" ht="25.2" x14ac:dyDescent="0.4">
      <c r="A1132" s="364"/>
      <c r="B1132" s="367"/>
      <c r="C1132" s="390"/>
      <c r="D1132" s="353"/>
      <c r="E1132" s="371"/>
      <c r="F1132" s="402"/>
      <c r="G1132" s="146">
        <v>260</v>
      </c>
      <c r="H1132" s="61" t="s">
        <v>737</v>
      </c>
      <c r="I1132" s="62">
        <v>2</v>
      </c>
      <c r="J1132" s="1">
        <f t="shared" si="114"/>
        <v>1.7582417582417582E-3</v>
      </c>
      <c r="K1132" s="148" t="str">
        <f t="shared" si="110"/>
        <v/>
      </c>
      <c r="L1132" s="33">
        <v>2</v>
      </c>
      <c r="M1132" s="1">
        <f t="shared" si="115"/>
        <v>1.7582417582417582E-3</v>
      </c>
    </row>
    <row r="1133" spans="1:13" ht="15.6" customHeight="1" x14ac:dyDescent="0.4">
      <c r="A1133" s="364"/>
      <c r="B1133" s="367"/>
      <c r="C1133" s="390"/>
      <c r="D1133" s="353"/>
      <c r="E1133" s="371"/>
      <c r="F1133" s="402"/>
      <c r="G1133" s="146">
        <v>261</v>
      </c>
      <c r="H1133" s="61" t="s">
        <v>804</v>
      </c>
      <c r="I1133" s="62">
        <v>3</v>
      </c>
      <c r="J1133" s="1">
        <f t="shared" si="114"/>
        <v>2.6373626373626374E-3</v>
      </c>
      <c r="K1133" s="148" t="str">
        <f t="shared" si="110"/>
        <v/>
      </c>
      <c r="L1133" s="33">
        <v>3</v>
      </c>
      <c r="M1133" s="1">
        <f t="shared" si="115"/>
        <v>2.6373626373626374E-3</v>
      </c>
    </row>
    <row r="1134" spans="1:13" ht="25.2" x14ac:dyDescent="0.4">
      <c r="A1134" s="364"/>
      <c r="B1134" s="367"/>
      <c r="C1134" s="149" t="s">
        <v>169</v>
      </c>
      <c r="D1134" s="142" t="s">
        <v>895</v>
      </c>
      <c r="E1134" s="371"/>
      <c r="F1134" s="151"/>
      <c r="G1134" s="146">
        <v>262</v>
      </c>
      <c r="H1134" s="61" t="s">
        <v>299</v>
      </c>
      <c r="I1134" s="62">
        <v>1</v>
      </c>
      <c r="J1134" s="1">
        <f t="shared" si="114"/>
        <v>8.7912087912087912E-4</v>
      </c>
      <c r="K1134" s="148" t="str">
        <f t="shared" si="110"/>
        <v/>
      </c>
      <c r="L1134" s="33">
        <v>1</v>
      </c>
      <c r="M1134" s="1">
        <f t="shared" si="115"/>
        <v>8.7912087912087912E-4</v>
      </c>
    </row>
    <row r="1135" spans="1:13" ht="37.950000000000003" customHeight="1" x14ac:dyDescent="0.4">
      <c r="A1135" s="364"/>
      <c r="B1135" s="367"/>
      <c r="C1135" s="390" t="s">
        <v>257</v>
      </c>
      <c r="D1135" s="353" t="s">
        <v>1077</v>
      </c>
      <c r="E1135" s="371"/>
      <c r="F1135" s="402"/>
      <c r="G1135" s="146">
        <v>263</v>
      </c>
      <c r="H1135" s="61" t="s">
        <v>292</v>
      </c>
      <c r="I1135" s="62">
        <v>2</v>
      </c>
      <c r="J1135" s="1">
        <f t="shared" si="114"/>
        <v>1.7582417582417582E-3</v>
      </c>
      <c r="K1135" s="148" t="str">
        <f t="shared" si="110"/>
        <v/>
      </c>
      <c r="L1135" s="33">
        <v>2</v>
      </c>
      <c r="M1135" s="1">
        <f t="shared" si="115"/>
        <v>1.7582417582417582E-3</v>
      </c>
    </row>
    <row r="1136" spans="1:13" ht="24" customHeight="1" x14ac:dyDescent="0.4">
      <c r="A1136" s="364"/>
      <c r="B1136" s="367"/>
      <c r="C1136" s="390"/>
      <c r="D1136" s="353"/>
      <c r="E1136" s="371"/>
      <c r="F1136" s="402"/>
      <c r="G1136" s="146">
        <v>264</v>
      </c>
      <c r="H1136" s="61" t="s">
        <v>293</v>
      </c>
      <c r="I1136" s="62">
        <v>2</v>
      </c>
      <c r="J1136" s="1">
        <f t="shared" si="114"/>
        <v>1.7582417582417582E-3</v>
      </c>
      <c r="K1136" s="148" t="str">
        <f t="shared" si="110"/>
        <v/>
      </c>
      <c r="L1136" s="33">
        <v>2</v>
      </c>
      <c r="M1136" s="1">
        <f t="shared" si="115"/>
        <v>1.7582417582417582E-3</v>
      </c>
    </row>
    <row r="1137" spans="1:13" ht="37.799999999999997" x14ac:dyDescent="0.4">
      <c r="A1137" s="364"/>
      <c r="B1137" s="367"/>
      <c r="C1137" s="390" t="s">
        <v>258</v>
      </c>
      <c r="D1137" s="353" t="s">
        <v>1017</v>
      </c>
      <c r="E1137" s="371"/>
      <c r="F1137" s="402"/>
      <c r="G1137" s="146">
        <v>265</v>
      </c>
      <c r="H1137" s="61" t="s">
        <v>1018</v>
      </c>
      <c r="I1137" s="62">
        <v>3</v>
      </c>
      <c r="J1137" s="1">
        <f t="shared" si="114"/>
        <v>2.6373626373626374E-3</v>
      </c>
      <c r="K1137" s="148" t="str">
        <f t="shared" si="110"/>
        <v/>
      </c>
      <c r="L1137" s="33">
        <v>3</v>
      </c>
      <c r="M1137" s="1">
        <f t="shared" si="115"/>
        <v>2.6373626373626374E-3</v>
      </c>
    </row>
    <row r="1138" spans="1:13" ht="25.2" x14ac:dyDescent="0.4">
      <c r="A1138" s="364"/>
      <c r="B1138" s="367"/>
      <c r="C1138" s="390"/>
      <c r="D1138" s="353"/>
      <c r="E1138" s="371"/>
      <c r="F1138" s="402"/>
      <c r="G1138" s="146">
        <v>266</v>
      </c>
      <c r="H1138" s="61" t="s">
        <v>325</v>
      </c>
      <c r="I1138" s="62">
        <v>2</v>
      </c>
      <c r="J1138" s="1">
        <f t="shared" si="114"/>
        <v>1.7582417582417582E-3</v>
      </c>
      <c r="K1138" s="148" t="str">
        <f t="shared" si="110"/>
        <v/>
      </c>
      <c r="L1138" s="33">
        <v>2</v>
      </c>
      <c r="M1138" s="1">
        <f t="shared" si="115"/>
        <v>1.7582417582417582E-3</v>
      </c>
    </row>
    <row r="1139" spans="1:13" ht="15.6" customHeight="1" x14ac:dyDescent="0.4">
      <c r="A1139" s="364"/>
      <c r="B1139" s="367"/>
      <c r="C1139" s="390"/>
      <c r="D1139" s="353"/>
      <c r="E1139" s="371"/>
      <c r="F1139" s="402"/>
      <c r="G1139" s="146">
        <v>267</v>
      </c>
      <c r="H1139" s="61" t="s">
        <v>294</v>
      </c>
      <c r="I1139" s="62">
        <v>1</v>
      </c>
      <c r="J1139" s="1">
        <f t="shared" si="114"/>
        <v>8.7912087912087912E-4</v>
      </c>
      <c r="K1139" s="148" t="str">
        <f t="shared" si="110"/>
        <v/>
      </c>
      <c r="L1139" s="33">
        <v>1</v>
      </c>
      <c r="M1139" s="1">
        <f t="shared" si="115"/>
        <v>8.7912087912087912E-4</v>
      </c>
    </row>
    <row r="1140" spans="1:13" ht="16.2" customHeight="1" thickBot="1" x14ac:dyDescent="0.45">
      <c r="A1140" s="365"/>
      <c r="B1140" s="368"/>
      <c r="C1140" s="391"/>
      <c r="D1140" s="354"/>
      <c r="E1140" s="372"/>
      <c r="F1140" s="6"/>
      <c r="G1140" s="355" t="s">
        <v>4</v>
      </c>
      <c r="H1140" s="356"/>
      <c r="I1140" s="63">
        <f>SUM(I1126:I1139)</f>
        <v>30</v>
      </c>
      <c r="J1140" s="42">
        <f>SUM(J1126:J1139)</f>
        <v>2.6373626373626377E-2</v>
      </c>
      <c r="K1140" s="148" t="str">
        <f t="shared" si="110"/>
        <v/>
      </c>
      <c r="L1140" s="3">
        <f>SUM(L1126:L1139)</f>
        <v>30</v>
      </c>
      <c r="M1140" s="42">
        <f>SUM(M1126:M1139)</f>
        <v>2.6373626373626377E-2</v>
      </c>
    </row>
    <row r="1141" spans="1:13" ht="6" customHeight="1" thickBot="1" x14ac:dyDescent="0.45">
      <c r="A1141" s="41"/>
      <c r="B1141" s="35"/>
      <c r="C1141" s="41"/>
      <c r="D1141" s="58"/>
      <c r="E1141" s="41"/>
      <c r="G1141" s="76"/>
      <c r="H1141" s="76"/>
      <c r="I1141" s="83"/>
      <c r="J1141" s="90"/>
      <c r="K1141" s="41"/>
      <c r="L1141" s="83"/>
      <c r="M1141" s="90"/>
    </row>
    <row r="1142" spans="1:13" x14ac:dyDescent="0.4">
      <c r="A1142" s="357" t="s">
        <v>955</v>
      </c>
      <c r="B1142" s="358"/>
      <c r="C1142" s="358"/>
      <c r="D1142" s="358"/>
      <c r="E1142" s="358"/>
      <c r="F1142" s="358"/>
      <c r="G1142" s="358"/>
      <c r="H1142" s="358"/>
      <c r="I1142" s="358"/>
      <c r="J1142" s="359"/>
      <c r="K1142" s="148"/>
      <c r="L1142" s="26" t="s">
        <v>70</v>
      </c>
      <c r="M1142" s="27" t="s">
        <v>78</v>
      </c>
    </row>
    <row r="1143" spans="1:13" x14ac:dyDescent="0.4">
      <c r="A1143" s="146">
        <f>G1126</f>
        <v>254</v>
      </c>
      <c r="B1143" s="351"/>
      <c r="C1143" s="351"/>
      <c r="D1143" s="351"/>
      <c r="E1143" s="351"/>
      <c r="F1143" s="351"/>
      <c r="G1143" s="351"/>
      <c r="H1143" s="351"/>
      <c r="I1143" s="351"/>
      <c r="J1143" s="352"/>
      <c r="K1143" s="41"/>
      <c r="L1143" s="29"/>
      <c r="M1143" s="30"/>
    </row>
    <row r="1144" spans="1:13" x14ac:dyDescent="0.4">
      <c r="A1144" s="146">
        <f t="shared" ref="A1144:A1156" si="116">G1127</f>
        <v>255</v>
      </c>
      <c r="B1144" s="351"/>
      <c r="C1144" s="351"/>
      <c r="D1144" s="351"/>
      <c r="E1144" s="351"/>
      <c r="F1144" s="351"/>
      <c r="G1144" s="351"/>
      <c r="H1144" s="351"/>
      <c r="I1144" s="351"/>
      <c r="J1144" s="352"/>
      <c r="K1144" s="41"/>
      <c r="L1144" s="29"/>
      <c r="M1144" s="30"/>
    </row>
    <row r="1145" spans="1:13" x14ac:dyDescent="0.4">
      <c r="A1145" s="146">
        <f t="shared" si="116"/>
        <v>256</v>
      </c>
      <c r="B1145" s="351"/>
      <c r="C1145" s="351"/>
      <c r="D1145" s="351"/>
      <c r="E1145" s="351"/>
      <c r="F1145" s="351"/>
      <c r="G1145" s="351"/>
      <c r="H1145" s="351"/>
      <c r="I1145" s="351"/>
      <c r="J1145" s="352"/>
      <c r="K1145" s="41"/>
      <c r="L1145" s="29"/>
      <c r="M1145" s="30"/>
    </row>
    <row r="1146" spans="1:13" x14ac:dyDescent="0.4">
      <c r="A1146" s="146">
        <f t="shared" si="116"/>
        <v>257</v>
      </c>
      <c r="B1146" s="351"/>
      <c r="C1146" s="351"/>
      <c r="D1146" s="351"/>
      <c r="E1146" s="351"/>
      <c r="F1146" s="351"/>
      <c r="G1146" s="351"/>
      <c r="H1146" s="351"/>
      <c r="I1146" s="351"/>
      <c r="J1146" s="352"/>
      <c r="K1146" s="41"/>
      <c r="L1146" s="29"/>
      <c r="M1146" s="30"/>
    </row>
    <row r="1147" spans="1:13" x14ac:dyDescent="0.4">
      <c r="A1147" s="146">
        <f t="shared" si="116"/>
        <v>258</v>
      </c>
      <c r="B1147" s="351"/>
      <c r="C1147" s="351"/>
      <c r="D1147" s="351"/>
      <c r="E1147" s="351"/>
      <c r="F1147" s="351"/>
      <c r="G1147" s="351"/>
      <c r="H1147" s="351"/>
      <c r="I1147" s="351"/>
      <c r="J1147" s="352"/>
      <c r="K1147" s="41"/>
      <c r="L1147" s="29"/>
      <c r="M1147" s="30"/>
    </row>
    <row r="1148" spans="1:13" x14ac:dyDescent="0.4">
      <c r="A1148" s="146">
        <f t="shared" si="116"/>
        <v>259</v>
      </c>
      <c r="B1148" s="351"/>
      <c r="C1148" s="351"/>
      <c r="D1148" s="351"/>
      <c r="E1148" s="351"/>
      <c r="F1148" s="351"/>
      <c r="G1148" s="351"/>
      <c r="H1148" s="351"/>
      <c r="I1148" s="351"/>
      <c r="J1148" s="352"/>
      <c r="K1148" s="41"/>
      <c r="L1148" s="29"/>
      <c r="M1148" s="30"/>
    </row>
    <row r="1149" spans="1:13" x14ac:dyDescent="0.4">
      <c r="A1149" s="146">
        <f t="shared" si="116"/>
        <v>260</v>
      </c>
      <c r="B1149" s="351"/>
      <c r="C1149" s="351"/>
      <c r="D1149" s="351"/>
      <c r="E1149" s="351"/>
      <c r="F1149" s="351"/>
      <c r="G1149" s="351"/>
      <c r="H1149" s="351"/>
      <c r="I1149" s="351"/>
      <c r="J1149" s="352"/>
      <c r="K1149" s="41"/>
      <c r="L1149" s="29"/>
      <c r="M1149" s="30"/>
    </row>
    <row r="1150" spans="1:13" x14ac:dyDescent="0.4">
      <c r="A1150" s="146">
        <f t="shared" si="116"/>
        <v>261</v>
      </c>
      <c r="B1150" s="351"/>
      <c r="C1150" s="351"/>
      <c r="D1150" s="351"/>
      <c r="E1150" s="351"/>
      <c r="F1150" s="351"/>
      <c r="G1150" s="351"/>
      <c r="H1150" s="351"/>
      <c r="I1150" s="351"/>
      <c r="J1150" s="352"/>
      <c r="K1150" s="41"/>
      <c r="L1150" s="29"/>
      <c r="M1150" s="30"/>
    </row>
    <row r="1151" spans="1:13" x14ac:dyDescent="0.4">
      <c r="A1151" s="146">
        <f t="shared" si="116"/>
        <v>262</v>
      </c>
      <c r="B1151" s="351"/>
      <c r="C1151" s="351"/>
      <c r="D1151" s="351"/>
      <c r="E1151" s="351"/>
      <c r="F1151" s="351"/>
      <c r="G1151" s="351"/>
      <c r="H1151" s="351"/>
      <c r="I1151" s="351"/>
      <c r="J1151" s="352"/>
      <c r="K1151" s="41"/>
      <c r="L1151" s="29"/>
      <c r="M1151" s="30"/>
    </row>
    <row r="1152" spans="1:13" x14ac:dyDescent="0.4">
      <c r="A1152" s="146">
        <f t="shared" si="116"/>
        <v>263</v>
      </c>
      <c r="B1152" s="351"/>
      <c r="C1152" s="351"/>
      <c r="D1152" s="351"/>
      <c r="E1152" s="351"/>
      <c r="F1152" s="351"/>
      <c r="G1152" s="351"/>
      <c r="H1152" s="351"/>
      <c r="I1152" s="351"/>
      <c r="J1152" s="352"/>
      <c r="K1152" s="41"/>
      <c r="L1152" s="29"/>
      <c r="M1152" s="30"/>
    </row>
    <row r="1153" spans="1:13" x14ac:dyDescent="0.4">
      <c r="A1153" s="146">
        <f t="shared" si="116"/>
        <v>264</v>
      </c>
      <c r="B1153" s="351"/>
      <c r="C1153" s="351"/>
      <c r="D1153" s="351"/>
      <c r="E1153" s="351"/>
      <c r="F1153" s="351"/>
      <c r="G1153" s="351"/>
      <c r="H1153" s="351"/>
      <c r="I1153" s="351"/>
      <c r="J1153" s="352"/>
      <c r="K1153" s="41"/>
      <c r="L1153" s="29"/>
      <c r="M1153" s="30"/>
    </row>
    <row r="1154" spans="1:13" x14ac:dyDescent="0.4">
      <c r="A1154" s="146">
        <f t="shared" si="116"/>
        <v>265</v>
      </c>
      <c r="B1154" s="351"/>
      <c r="C1154" s="351"/>
      <c r="D1154" s="351"/>
      <c r="E1154" s="351"/>
      <c r="F1154" s="351"/>
      <c r="G1154" s="351"/>
      <c r="H1154" s="351"/>
      <c r="I1154" s="351"/>
      <c r="J1154" s="352"/>
      <c r="K1154" s="41"/>
      <c r="L1154" s="29"/>
      <c r="M1154" s="30"/>
    </row>
    <row r="1155" spans="1:13" x14ac:dyDescent="0.4">
      <c r="A1155" s="146">
        <f t="shared" si="116"/>
        <v>266</v>
      </c>
      <c r="B1155" s="351"/>
      <c r="C1155" s="351"/>
      <c r="D1155" s="351"/>
      <c r="E1155" s="351"/>
      <c r="F1155" s="351"/>
      <c r="G1155" s="351"/>
      <c r="H1155" s="351"/>
      <c r="I1155" s="351"/>
      <c r="J1155" s="352"/>
      <c r="K1155" s="41"/>
      <c r="L1155" s="29"/>
      <c r="M1155" s="30"/>
    </row>
    <row r="1156" spans="1:13" ht="13.2" thickBot="1" x14ac:dyDescent="0.45">
      <c r="A1156" s="147">
        <f t="shared" si="116"/>
        <v>267</v>
      </c>
      <c r="B1156" s="360"/>
      <c r="C1156" s="360"/>
      <c r="D1156" s="360"/>
      <c r="E1156" s="360"/>
      <c r="F1156" s="360"/>
      <c r="G1156" s="360"/>
      <c r="H1156" s="360"/>
      <c r="I1156" s="360"/>
      <c r="J1156" s="361"/>
      <c r="K1156" s="41"/>
      <c r="L1156" s="38"/>
      <c r="M1156" s="40"/>
    </row>
    <row r="1157" spans="1:13" ht="6" customHeight="1" thickBot="1" x14ac:dyDescent="0.45">
      <c r="K1157" s="41"/>
    </row>
    <row r="1158" spans="1:13" ht="24.6" customHeight="1" x14ac:dyDescent="0.4">
      <c r="A1158" s="357" t="s">
        <v>586</v>
      </c>
      <c r="B1158" s="358"/>
      <c r="C1158" s="358"/>
      <c r="D1158" s="358"/>
      <c r="E1158" s="359"/>
      <c r="F1158" s="409"/>
      <c r="G1158" s="379" t="s">
        <v>44</v>
      </c>
      <c r="H1158" s="380"/>
      <c r="I1158" s="381">
        <f>I1178+I1201</f>
        <v>42</v>
      </c>
      <c r="J1158" s="382"/>
      <c r="K1158" s="148"/>
      <c r="L1158" s="185" t="s">
        <v>507</v>
      </c>
      <c r="M1158" s="176">
        <f>L1178+L1201</f>
        <v>38</v>
      </c>
    </row>
    <row r="1159" spans="1:13" ht="25.2" customHeight="1" x14ac:dyDescent="0.4">
      <c r="A1159" s="377" t="s">
        <v>362</v>
      </c>
      <c r="B1159" s="383" t="s">
        <v>87</v>
      </c>
      <c r="C1159" s="384" t="s">
        <v>179</v>
      </c>
      <c r="D1159" s="383" t="s">
        <v>120</v>
      </c>
      <c r="E1159" s="378" t="s">
        <v>2</v>
      </c>
      <c r="F1159" s="409"/>
      <c r="G1159" s="385" t="s">
        <v>84</v>
      </c>
      <c r="H1159" s="414" t="s">
        <v>85</v>
      </c>
      <c r="I1159" s="373" t="s">
        <v>89</v>
      </c>
      <c r="J1159" s="375" t="s">
        <v>3</v>
      </c>
      <c r="K1159" s="148"/>
      <c r="L1159" s="412" t="s">
        <v>954</v>
      </c>
      <c r="M1159" s="413"/>
    </row>
    <row r="1160" spans="1:13" ht="13.2" thickBot="1" x14ac:dyDescent="0.45">
      <c r="A1160" s="377"/>
      <c r="B1160" s="383"/>
      <c r="C1160" s="384"/>
      <c r="D1160" s="383"/>
      <c r="E1160" s="378"/>
      <c r="F1160" s="7"/>
      <c r="G1160" s="386"/>
      <c r="H1160" s="415"/>
      <c r="I1160" s="374"/>
      <c r="J1160" s="376"/>
      <c r="K1160" s="148"/>
      <c r="L1160" s="186" t="s">
        <v>0</v>
      </c>
      <c r="M1160" s="187" t="s">
        <v>1</v>
      </c>
    </row>
    <row r="1161" spans="1:13" ht="12.6" customHeight="1" x14ac:dyDescent="0.4">
      <c r="A1161" s="398">
        <v>9.1</v>
      </c>
      <c r="B1161" s="367" t="s">
        <v>585</v>
      </c>
      <c r="C1161" s="353" t="s">
        <v>45</v>
      </c>
      <c r="D1161" s="353" t="s">
        <v>526</v>
      </c>
      <c r="E1161" s="400">
        <f>I1178</f>
        <v>36</v>
      </c>
      <c r="F1161" s="402"/>
      <c r="G1161" s="146">
        <v>268</v>
      </c>
      <c r="H1161" s="61" t="s">
        <v>133</v>
      </c>
      <c r="I1161" s="62">
        <v>2</v>
      </c>
      <c r="J1161" s="5">
        <f>I1161*4%/42</f>
        <v>1.9047619047619048E-3</v>
      </c>
      <c r="K1161" s="148" t="str">
        <f t="shared" si="110"/>
        <v/>
      </c>
      <c r="L1161" s="86">
        <v>2</v>
      </c>
      <c r="M1161" s="5">
        <f>L1161*4%/42</f>
        <v>1.9047619047619048E-3</v>
      </c>
    </row>
    <row r="1162" spans="1:13" ht="15.6" customHeight="1" x14ac:dyDescent="0.4">
      <c r="A1162" s="398"/>
      <c r="B1162" s="367"/>
      <c r="C1162" s="353"/>
      <c r="D1162" s="353"/>
      <c r="E1162" s="400"/>
      <c r="F1162" s="402"/>
      <c r="G1162" s="146">
        <v>269</v>
      </c>
      <c r="H1162" s="61" t="s">
        <v>134</v>
      </c>
      <c r="I1162" s="62">
        <v>2</v>
      </c>
      <c r="J1162" s="5">
        <f t="shared" ref="J1162:J1177" si="117">I1162*4%/42</f>
        <v>1.9047619047619048E-3</v>
      </c>
      <c r="K1162" s="148" t="str">
        <f t="shared" si="110"/>
        <v/>
      </c>
      <c r="L1162" s="33">
        <v>2</v>
      </c>
      <c r="M1162" s="5">
        <f t="shared" ref="M1162:M1177" si="118">L1162*4%/42</f>
        <v>1.9047619047619048E-3</v>
      </c>
    </row>
    <row r="1163" spans="1:13" ht="66.599999999999994" customHeight="1" x14ac:dyDescent="0.4">
      <c r="A1163" s="398"/>
      <c r="B1163" s="367"/>
      <c r="C1163" s="353"/>
      <c r="D1163" s="353"/>
      <c r="E1163" s="400"/>
      <c r="F1163" s="402"/>
      <c r="G1163" s="146">
        <v>270</v>
      </c>
      <c r="H1163" s="61" t="s">
        <v>977</v>
      </c>
      <c r="I1163" s="62">
        <v>3</v>
      </c>
      <c r="J1163" s="5">
        <f t="shared" si="117"/>
        <v>2.8571428571428571E-3</v>
      </c>
      <c r="K1163" s="148" t="str">
        <f t="shared" si="110"/>
        <v/>
      </c>
      <c r="L1163" s="33">
        <v>3</v>
      </c>
      <c r="M1163" s="5">
        <f t="shared" si="118"/>
        <v>2.8571428571428571E-3</v>
      </c>
    </row>
    <row r="1164" spans="1:13" ht="25.2" x14ac:dyDescent="0.4">
      <c r="A1164" s="398"/>
      <c r="B1164" s="367"/>
      <c r="C1164" s="353"/>
      <c r="D1164" s="353"/>
      <c r="E1164" s="400"/>
      <c r="F1164" s="402"/>
      <c r="G1164" s="146">
        <v>271</v>
      </c>
      <c r="H1164" s="61" t="s">
        <v>1024</v>
      </c>
      <c r="I1164" s="62">
        <v>1</v>
      </c>
      <c r="J1164" s="5">
        <f t="shared" si="117"/>
        <v>9.5238095238095238E-4</v>
      </c>
      <c r="K1164" s="148" t="str">
        <f t="shared" si="110"/>
        <v/>
      </c>
      <c r="L1164" s="33">
        <v>1</v>
      </c>
      <c r="M1164" s="5">
        <f t="shared" si="118"/>
        <v>9.5238095238095238E-4</v>
      </c>
    </row>
    <row r="1165" spans="1:13" ht="25.2" x14ac:dyDescent="0.4">
      <c r="A1165" s="398"/>
      <c r="B1165" s="367"/>
      <c r="C1165" s="353" t="s">
        <v>46</v>
      </c>
      <c r="D1165" s="353" t="s">
        <v>217</v>
      </c>
      <c r="E1165" s="400"/>
      <c r="F1165" s="402"/>
      <c r="G1165" s="146">
        <v>272</v>
      </c>
      <c r="H1165" s="61" t="s">
        <v>326</v>
      </c>
      <c r="I1165" s="62">
        <v>3</v>
      </c>
      <c r="J1165" s="5">
        <f t="shared" si="117"/>
        <v>2.8571428571428571E-3</v>
      </c>
      <c r="K1165" s="148" t="str">
        <f t="shared" ref="K1165:K1178" si="119">IF(AND(L1165&gt;=0,L1165&lt;=I1165),"",IF(AND(L1165&gt;I1165),"*"))</f>
        <v/>
      </c>
      <c r="L1165" s="33">
        <v>1</v>
      </c>
      <c r="M1165" s="5">
        <f t="shared" si="118"/>
        <v>9.5238095238095238E-4</v>
      </c>
    </row>
    <row r="1166" spans="1:13" ht="37.799999999999997" x14ac:dyDescent="0.4">
      <c r="A1166" s="398"/>
      <c r="B1166" s="367"/>
      <c r="C1166" s="353"/>
      <c r="D1166" s="353"/>
      <c r="E1166" s="400"/>
      <c r="F1166" s="402"/>
      <c r="G1166" s="146">
        <v>273</v>
      </c>
      <c r="H1166" s="61" t="s">
        <v>569</v>
      </c>
      <c r="I1166" s="62">
        <v>2</v>
      </c>
      <c r="J1166" s="5">
        <f t="shared" si="117"/>
        <v>1.9047619047619048E-3</v>
      </c>
      <c r="K1166" s="148" t="str">
        <f t="shared" si="119"/>
        <v/>
      </c>
      <c r="L1166" s="33"/>
      <c r="M1166" s="5">
        <f t="shared" si="118"/>
        <v>0</v>
      </c>
    </row>
    <row r="1167" spans="1:13" ht="37.799999999999997" x14ac:dyDescent="0.4">
      <c r="A1167" s="398"/>
      <c r="B1167" s="367"/>
      <c r="C1167" s="353"/>
      <c r="D1167" s="353"/>
      <c r="E1167" s="400"/>
      <c r="F1167" s="402"/>
      <c r="G1167" s="146">
        <v>274</v>
      </c>
      <c r="H1167" s="61" t="s">
        <v>1078</v>
      </c>
      <c r="I1167" s="62">
        <v>4</v>
      </c>
      <c r="J1167" s="5">
        <f t="shared" si="117"/>
        <v>3.8095238095238095E-3</v>
      </c>
      <c r="K1167" s="148" t="str">
        <f t="shared" si="119"/>
        <v/>
      </c>
      <c r="L1167" s="33">
        <v>4</v>
      </c>
      <c r="M1167" s="5">
        <f t="shared" si="118"/>
        <v>3.8095238095238095E-3</v>
      </c>
    </row>
    <row r="1168" spans="1:13" ht="25.2" x14ac:dyDescent="0.4">
      <c r="A1168" s="398"/>
      <c r="B1168" s="367"/>
      <c r="C1168" s="353"/>
      <c r="D1168" s="353"/>
      <c r="E1168" s="400"/>
      <c r="F1168" s="402"/>
      <c r="G1168" s="146">
        <v>275</v>
      </c>
      <c r="H1168" s="61" t="s">
        <v>570</v>
      </c>
      <c r="I1168" s="62">
        <v>4</v>
      </c>
      <c r="J1168" s="5">
        <f t="shared" si="117"/>
        <v>3.8095238095238095E-3</v>
      </c>
      <c r="K1168" s="148" t="str">
        <f t="shared" si="119"/>
        <v/>
      </c>
      <c r="L1168" s="33">
        <v>4</v>
      </c>
      <c r="M1168" s="5">
        <f t="shared" si="118"/>
        <v>3.8095238095238095E-3</v>
      </c>
    </row>
    <row r="1169" spans="1:13" ht="15.6" customHeight="1" x14ac:dyDescent="0.4">
      <c r="A1169" s="398"/>
      <c r="B1169" s="367"/>
      <c r="C1169" s="353" t="s">
        <v>76</v>
      </c>
      <c r="D1169" s="353" t="s">
        <v>327</v>
      </c>
      <c r="E1169" s="400"/>
      <c r="F1169" s="402"/>
      <c r="G1169" s="146">
        <v>276</v>
      </c>
      <c r="H1169" s="61" t="s">
        <v>361</v>
      </c>
      <c r="I1169" s="62">
        <v>1</v>
      </c>
      <c r="J1169" s="5">
        <f t="shared" si="117"/>
        <v>9.5238095238095238E-4</v>
      </c>
      <c r="K1169" s="148" t="str">
        <f t="shared" si="119"/>
        <v/>
      </c>
      <c r="L1169" s="33">
        <v>1</v>
      </c>
      <c r="M1169" s="5">
        <f t="shared" si="118"/>
        <v>9.5238095238095238E-4</v>
      </c>
    </row>
    <row r="1170" spans="1:13" ht="66.599999999999994" customHeight="1" x14ac:dyDescent="0.4">
      <c r="A1170" s="398"/>
      <c r="B1170" s="367"/>
      <c r="C1170" s="353"/>
      <c r="D1170" s="353"/>
      <c r="E1170" s="400"/>
      <c r="F1170" s="402"/>
      <c r="G1170" s="146">
        <v>277</v>
      </c>
      <c r="H1170" s="61" t="s">
        <v>437</v>
      </c>
      <c r="I1170" s="62">
        <v>3</v>
      </c>
      <c r="J1170" s="5">
        <f t="shared" si="117"/>
        <v>2.8571428571428571E-3</v>
      </c>
      <c r="K1170" s="148" t="str">
        <f t="shared" si="119"/>
        <v/>
      </c>
      <c r="L1170" s="33">
        <v>3</v>
      </c>
      <c r="M1170" s="5">
        <f t="shared" si="118"/>
        <v>2.8571428571428571E-3</v>
      </c>
    </row>
    <row r="1171" spans="1:13" ht="25.2" x14ac:dyDescent="0.4">
      <c r="A1171" s="398"/>
      <c r="B1171" s="367"/>
      <c r="C1171" s="353"/>
      <c r="D1171" s="353"/>
      <c r="E1171" s="400"/>
      <c r="F1171" s="402"/>
      <c r="G1171" s="146">
        <v>278</v>
      </c>
      <c r="H1171" s="61" t="s">
        <v>328</v>
      </c>
      <c r="I1171" s="62">
        <v>1</v>
      </c>
      <c r="J1171" s="5">
        <f t="shared" si="117"/>
        <v>9.5238095238095238E-4</v>
      </c>
      <c r="K1171" s="148" t="str">
        <f t="shared" si="119"/>
        <v/>
      </c>
      <c r="L1171" s="33">
        <v>1</v>
      </c>
      <c r="M1171" s="5">
        <f t="shared" si="118"/>
        <v>9.5238095238095238E-4</v>
      </c>
    </row>
    <row r="1172" spans="1:13" ht="15.6" customHeight="1" x14ac:dyDescent="0.4">
      <c r="A1172" s="398"/>
      <c r="B1172" s="367"/>
      <c r="C1172" s="353" t="s">
        <v>77</v>
      </c>
      <c r="D1172" s="353" t="s">
        <v>329</v>
      </c>
      <c r="E1172" s="400"/>
      <c r="F1172" s="402"/>
      <c r="G1172" s="146">
        <v>279</v>
      </c>
      <c r="H1172" s="61" t="s">
        <v>330</v>
      </c>
      <c r="I1172" s="62">
        <v>2</v>
      </c>
      <c r="J1172" s="5">
        <f t="shared" si="117"/>
        <v>1.9047619047619048E-3</v>
      </c>
      <c r="K1172" s="148" t="str">
        <f t="shared" si="119"/>
        <v/>
      </c>
      <c r="L1172" s="33">
        <v>2</v>
      </c>
      <c r="M1172" s="5">
        <f t="shared" si="118"/>
        <v>1.9047619047619048E-3</v>
      </c>
    </row>
    <row r="1173" spans="1:13" ht="50.4" x14ac:dyDescent="0.4">
      <c r="A1173" s="398"/>
      <c r="B1173" s="367"/>
      <c r="C1173" s="353"/>
      <c r="D1173" s="353"/>
      <c r="E1173" s="400"/>
      <c r="F1173" s="402"/>
      <c r="G1173" s="146">
        <v>280</v>
      </c>
      <c r="H1173" s="61" t="s">
        <v>1079</v>
      </c>
      <c r="I1173" s="62">
        <v>2</v>
      </c>
      <c r="J1173" s="5">
        <f t="shared" si="117"/>
        <v>1.9047619047619048E-3</v>
      </c>
      <c r="K1173" s="148" t="str">
        <f t="shared" si="119"/>
        <v/>
      </c>
      <c r="L1173" s="33">
        <v>2</v>
      </c>
      <c r="M1173" s="5">
        <f t="shared" si="118"/>
        <v>1.9047619047619048E-3</v>
      </c>
    </row>
    <row r="1174" spans="1:13" ht="25.2" x14ac:dyDescent="0.4">
      <c r="A1174" s="398"/>
      <c r="B1174" s="367"/>
      <c r="C1174" s="353"/>
      <c r="D1174" s="353"/>
      <c r="E1174" s="400"/>
      <c r="F1174" s="402"/>
      <c r="G1174" s="146">
        <v>281</v>
      </c>
      <c r="H1174" s="61" t="s">
        <v>331</v>
      </c>
      <c r="I1174" s="62">
        <v>2</v>
      </c>
      <c r="J1174" s="5">
        <f t="shared" si="117"/>
        <v>1.9047619047619048E-3</v>
      </c>
      <c r="K1174" s="148" t="str">
        <f t="shared" si="119"/>
        <v/>
      </c>
      <c r="L1174" s="33">
        <v>2</v>
      </c>
      <c r="M1174" s="5">
        <f t="shared" si="118"/>
        <v>1.9047619047619048E-3</v>
      </c>
    </row>
    <row r="1175" spans="1:13" ht="37.799999999999997" x14ac:dyDescent="0.4">
      <c r="A1175" s="398"/>
      <c r="B1175" s="367"/>
      <c r="C1175" s="353" t="s">
        <v>170</v>
      </c>
      <c r="D1175" s="353" t="s">
        <v>725</v>
      </c>
      <c r="E1175" s="400"/>
      <c r="F1175" s="402"/>
      <c r="G1175" s="146">
        <v>282</v>
      </c>
      <c r="H1175" s="61" t="s">
        <v>802</v>
      </c>
      <c r="I1175" s="62">
        <v>1</v>
      </c>
      <c r="J1175" s="5">
        <f t="shared" si="117"/>
        <v>9.5238095238095238E-4</v>
      </c>
      <c r="K1175" s="148" t="str">
        <f t="shared" si="119"/>
        <v/>
      </c>
      <c r="L1175" s="33">
        <v>1</v>
      </c>
      <c r="M1175" s="5">
        <f t="shared" si="118"/>
        <v>9.5238095238095238E-4</v>
      </c>
    </row>
    <row r="1176" spans="1:13" ht="25.2" x14ac:dyDescent="0.4">
      <c r="A1176" s="398"/>
      <c r="B1176" s="367"/>
      <c r="C1176" s="353"/>
      <c r="D1176" s="353"/>
      <c r="E1176" s="400"/>
      <c r="F1176" s="402"/>
      <c r="G1176" s="146">
        <v>283</v>
      </c>
      <c r="H1176" s="61" t="s">
        <v>726</v>
      </c>
      <c r="I1176" s="62">
        <v>1</v>
      </c>
      <c r="J1176" s="5">
        <f t="shared" si="117"/>
        <v>9.5238095238095238E-4</v>
      </c>
      <c r="K1176" s="148" t="str">
        <f t="shared" si="119"/>
        <v/>
      </c>
      <c r="L1176" s="33">
        <v>1</v>
      </c>
      <c r="M1176" s="5">
        <f t="shared" si="118"/>
        <v>9.5238095238095238E-4</v>
      </c>
    </row>
    <row r="1177" spans="1:13" ht="24" customHeight="1" x14ac:dyDescent="0.4">
      <c r="A1177" s="398"/>
      <c r="B1177" s="367"/>
      <c r="C1177" s="353" t="s">
        <v>171</v>
      </c>
      <c r="D1177" s="353" t="s">
        <v>727</v>
      </c>
      <c r="E1177" s="400"/>
      <c r="F1177" s="151"/>
      <c r="G1177" s="146">
        <v>284</v>
      </c>
      <c r="H1177" s="61" t="s">
        <v>728</v>
      </c>
      <c r="I1177" s="62">
        <v>2</v>
      </c>
      <c r="J1177" s="5">
        <f t="shared" si="117"/>
        <v>1.9047619047619048E-3</v>
      </c>
      <c r="K1177" s="148" t="str">
        <f t="shared" si="119"/>
        <v/>
      </c>
      <c r="L1177" s="33">
        <v>2</v>
      </c>
      <c r="M1177" s="5">
        <f t="shared" si="118"/>
        <v>1.9047619047619048E-3</v>
      </c>
    </row>
    <row r="1178" spans="1:13" ht="16.2" customHeight="1" thickBot="1" x14ac:dyDescent="0.45">
      <c r="A1178" s="399"/>
      <c r="B1178" s="368"/>
      <c r="C1178" s="354"/>
      <c r="D1178" s="354"/>
      <c r="E1178" s="401"/>
      <c r="F1178" s="11"/>
      <c r="G1178" s="355" t="s">
        <v>4</v>
      </c>
      <c r="H1178" s="356"/>
      <c r="I1178" s="68">
        <f>SUM(I1161:I1177)</f>
        <v>36</v>
      </c>
      <c r="J1178" s="43">
        <f>SUM(J1161:J1177)</f>
        <v>3.4285714285714287E-2</v>
      </c>
      <c r="K1178" s="148" t="str">
        <f t="shared" si="119"/>
        <v/>
      </c>
      <c r="L1178" s="14">
        <f>SUM(L1161:L1177)</f>
        <v>32</v>
      </c>
      <c r="M1178" s="43">
        <f>SUM(M1161:M1177)</f>
        <v>3.0476190476190476E-2</v>
      </c>
    </row>
    <row r="1179" spans="1:13" ht="6" customHeight="1" thickBot="1" x14ac:dyDescent="0.45">
      <c r="A1179" s="23"/>
      <c r="B1179" s="35"/>
      <c r="C1179" s="23"/>
      <c r="D1179" s="58"/>
      <c r="E1179" s="23"/>
      <c r="F1179" s="9"/>
      <c r="G1179" s="76"/>
      <c r="H1179" s="76"/>
      <c r="I1179" s="77"/>
      <c r="J1179" s="78"/>
      <c r="K1179" s="41"/>
      <c r="L1179" s="77"/>
      <c r="M1179" s="78"/>
    </row>
    <row r="1180" spans="1:13" x14ac:dyDescent="0.4">
      <c r="A1180" s="357" t="s">
        <v>955</v>
      </c>
      <c r="B1180" s="358"/>
      <c r="C1180" s="358"/>
      <c r="D1180" s="358"/>
      <c r="E1180" s="358"/>
      <c r="F1180" s="358"/>
      <c r="G1180" s="358"/>
      <c r="H1180" s="358"/>
      <c r="I1180" s="358"/>
      <c r="J1180" s="359"/>
      <c r="K1180" s="148"/>
      <c r="L1180" s="26" t="s">
        <v>70</v>
      </c>
      <c r="M1180" s="27" t="s">
        <v>78</v>
      </c>
    </row>
    <row r="1181" spans="1:13" x14ac:dyDescent="0.4">
      <c r="A1181" s="146">
        <f>G1161</f>
        <v>268</v>
      </c>
      <c r="B1181" s="351"/>
      <c r="C1181" s="351"/>
      <c r="D1181" s="351"/>
      <c r="E1181" s="351"/>
      <c r="F1181" s="351"/>
      <c r="G1181" s="351"/>
      <c r="H1181" s="351"/>
      <c r="I1181" s="351"/>
      <c r="J1181" s="352"/>
      <c r="K1181" s="41"/>
      <c r="L1181" s="29"/>
      <c r="M1181" s="30"/>
    </row>
    <row r="1182" spans="1:13" x14ac:dyDescent="0.4">
      <c r="A1182" s="146">
        <f t="shared" ref="A1182:A1197" si="120">G1162</f>
        <v>269</v>
      </c>
      <c r="B1182" s="351"/>
      <c r="C1182" s="351"/>
      <c r="D1182" s="351"/>
      <c r="E1182" s="351"/>
      <c r="F1182" s="351"/>
      <c r="G1182" s="351"/>
      <c r="H1182" s="351"/>
      <c r="I1182" s="351"/>
      <c r="J1182" s="352"/>
      <c r="K1182" s="41"/>
      <c r="L1182" s="29"/>
      <c r="M1182" s="30"/>
    </row>
    <row r="1183" spans="1:13" x14ac:dyDescent="0.4">
      <c r="A1183" s="146">
        <f t="shared" si="120"/>
        <v>270</v>
      </c>
      <c r="B1183" s="351"/>
      <c r="C1183" s="351"/>
      <c r="D1183" s="351"/>
      <c r="E1183" s="351"/>
      <c r="F1183" s="351"/>
      <c r="G1183" s="351"/>
      <c r="H1183" s="351"/>
      <c r="I1183" s="351"/>
      <c r="J1183" s="352"/>
      <c r="K1183" s="41"/>
      <c r="L1183" s="29"/>
      <c r="M1183" s="30"/>
    </row>
    <row r="1184" spans="1:13" x14ac:dyDescent="0.4">
      <c r="A1184" s="146">
        <f t="shared" si="120"/>
        <v>271</v>
      </c>
      <c r="B1184" s="351"/>
      <c r="C1184" s="351"/>
      <c r="D1184" s="351"/>
      <c r="E1184" s="351"/>
      <c r="F1184" s="351"/>
      <c r="G1184" s="351"/>
      <c r="H1184" s="351"/>
      <c r="I1184" s="351"/>
      <c r="J1184" s="352"/>
      <c r="K1184" s="41"/>
      <c r="L1184" s="29"/>
      <c r="M1184" s="30"/>
    </row>
    <row r="1185" spans="1:13" x14ac:dyDescent="0.4">
      <c r="A1185" s="146">
        <f t="shared" si="120"/>
        <v>272</v>
      </c>
      <c r="B1185" s="351"/>
      <c r="C1185" s="351"/>
      <c r="D1185" s="351"/>
      <c r="E1185" s="351"/>
      <c r="F1185" s="351"/>
      <c r="G1185" s="351"/>
      <c r="H1185" s="351"/>
      <c r="I1185" s="351"/>
      <c r="J1185" s="352"/>
      <c r="K1185" s="41"/>
      <c r="L1185" s="29"/>
      <c r="M1185" s="30"/>
    </row>
    <row r="1186" spans="1:13" x14ac:dyDescent="0.4">
      <c r="A1186" s="146">
        <f t="shared" si="120"/>
        <v>273</v>
      </c>
      <c r="B1186" s="351"/>
      <c r="C1186" s="351"/>
      <c r="D1186" s="351"/>
      <c r="E1186" s="351"/>
      <c r="F1186" s="351"/>
      <c r="G1186" s="351"/>
      <c r="H1186" s="351"/>
      <c r="I1186" s="351"/>
      <c r="J1186" s="352"/>
      <c r="K1186" s="41"/>
      <c r="L1186" s="29"/>
      <c r="M1186" s="30"/>
    </row>
    <row r="1187" spans="1:13" x14ac:dyDescent="0.4">
      <c r="A1187" s="146">
        <f t="shared" si="120"/>
        <v>274</v>
      </c>
      <c r="B1187" s="351"/>
      <c r="C1187" s="351"/>
      <c r="D1187" s="351"/>
      <c r="E1187" s="351"/>
      <c r="F1187" s="351"/>
      <c r="G1187" s="351"/>
      <c r="H1187" s="351"/>
      <c r="I1187" s="351"/>
      <c r="J1187" s="352"/>
      <c r="K1187" s="41"/>
      <c r="L1187" s="29"/>
      <c r="M1187" s="30"/>
    </row>
    <row r="1188" spans="1:13" x14ac:dyDescent="0.4">
      <c r="A1188" s="146">
        <f t="shared" si="120"/>
        <v>275</v>
      </c>
      <c r="B1188" s="351"/>
      <c r="C1188" s="351"/>
      <c r="D1188" s="351"/>
      <c r="E1188" s="351"/>
      <c r="F1188" s="351"/>
      <c r="G1188" s="351"/>
      <c r="H1188" s="351"/>
      <c r="I1188" s="351"/>
      <c r="J1188" s="352"/>
      <c r="K1188" s="41"/>
      <c r="L1188" s="29"/>
      <c r="M1188" s="30"/>
    </row>
    <row r="1189" spans="1:13" x14ac:dyDescent="0.4">
      <c r="A1189" s="146">
        <f t="shared" si="120"/>
        <v>276</v>
      </c>
      <c r="B1189" s="351"/>
      <c r="C1189" s="351"/>
      <c r="D1189" s="351"/>
      <c r="E1189" s="351"/>
      <c r="F1189" s="351"/>
      <c r="G1189" s="351"/>
      <c r="H1189" s="351"/>
      <c r="I1189" s="351"/>
      <c r="J1189" s="352"/>
      <c r="K1189" s="41"/>
      <c r="L1189" s="29"/>
      <c r="M1189" s="30"/>
    </row>
    <row r="1190" spans="1:13" x14ac:dyDescent="0.4">
      <c r="A1190" s="146">
        <f t="shared" si="120"/>
        <v>277</v>
      </c>
      <c r="B1190" s="351"/>
      <c r="C1190" s="351"/>
      <c r="D1190" s="351"/>
      <c r="E1190" s="351"/>
      <c r="F1190" s="351"/>
      <c r="G1190" s="351"/>
      <c r="H1190" s="351"/>
      <c r="I1190" s="351"/>
      <c r="J1190" s="352"/>
      <c r="K1190" s="41"/>
      <c r="L1190" s="29"/>
      <c r="M1190" s="30"/>
    </row>
    <row r="1191" spans="1:13" x14ac:dyDescent="0.4">
      <c r="A1191" s="146">
        <f t="shared" si="120"/>
        <v>278</v>
      </c>
      <c r="B1191" s="351"/>
      <c r="C1191" s="351"/>
      <c r="D1191" s="351"/>
      <c r="E1191" s="351"/>
      <c r="F1191" s="351"/>
      <c r="G1191" s="351"/>
      <c r="H1191" s="351"/>
      <c r="I1191" s="351"/>
      <c r="J1191" s="352"/>
      <c r="K1191" s="41"/>
      <c r="L1191" s="29"/>
      <c r="M1191" s="30"/>
    </row>
    <row r="1192" spans="1:13" x14ac:dyDescent="0.4">
      <c r="A1192" s="146">
        <f t="shared" si="120"/>
        <v>279</v>
      </c>
      <c r="B1192" s="351"/>
      <c r="C1192" s="351"/>
      <c r="D1192" s="351"/>
      <c r="E1192" s="351"/>
      <c r="F1192" s="351"/>
      <c r="G1192" s="351"/>
      <c r="H1192" s="351"/>
      <c r="I1192" s="351"/>
      <c r="J1192" s="352"/>
      <c r="K1192" s="41"/>
      <c r="L1192" s="29"/>
      <c r="M1192" s="30"/>
    </row>
    <row r="1193" spans="1:13" x14ac:dyDescent="0.4">
      <c r="A1193" s="146">
        <f t="shared" si="120"/>
        <v>280</v>
      </c>
      <c r="B1193" s="351"/>
      <c r="C1193" s="351"/>
      <c r="D1193" s="351"/>
      <c r="E1193" s="351"/>
      <c r="F1193" s="351"/>
      <c r="G1193" s="351"/>
      <c r="H1193" s="351"/>
      <c r="I1193" s="351"/>
      <c r="J1193" s="352"/>
      <c r="K1193" s="41"/>
      <c r="L1193" s="29"/>
      <c r="M1193" s="30"/>
    </row>
    <row r="1194" spans="1:13" x14ac:dyDescent="0.4">
      <c r="A1194" s="146">
        <f t="shared" si="120"/>
        <v>281</v>
      </c>
      <c r="B1194" s="351"/>
      <c r="C1194" s="351"/>
      <c r="D1194" s="351"/>
      <c r="E1194" s="351"/>
      <c r="F1194" s="351"/>
      <c r="G1194" s="351"/>
      <c r="H1194" s="351"/>
      <c r="I1194" s="351"/>
      <c r="J1194" s="352"/>
      <c r="K1194" s="41"/>
      <c r="L1194" s="29"/>
      <c r="M1194" s="30"/>
    </row>
    <row r="1195" spans="1:13" x14ac:dyDescent="0.4">
      <c r="A1195" s="146">
        <f t="shared" si="120"/>
        <v>282</v>
      </c>
      <c r="B1195" s="351"/>
      <c r="C1195" s="351"/>
      <c r="D1195" s="351"/>
      <c r="E1195" s="351"/>
      <c r="F1195" s="351"/>
      <c r="G1195" s="351"/>
      <c r="H1195" s="351"/>
      <c r="I1195" s="351"/>
      <c r="J1195" s="352"/>
      <c r="K1195" s="41"/>
      <c r="L1195" s="29"/>
      <c r="M1195" s="30"/>
    </row>
    <row r="1196" spans="1:13" x14ac:dyDescent="0.4">
      <c r="A1196" s="146">
        <f t="shared" si="120"/>
        <v>283</v>
      </c>
      <c r="B1196" s="351"/>
      <c r="C1196" s="351"/>
      <c r="D1196" s="351"/>
      <c r="E1196" s="351"/>
      <c r="F1196" s="351"/>
      <c r="G1196" s="351"/>
      <c r="H1196" s="351"/>
      <c r="I1196" s="351"/>
      <c r="J1196" s="352"/>
      <c r="K1196" s="41"/>
      <c r="L1196" s="29"/>
      <c r="M1196" s="30"/>
    </row>
    <row r="1197" spans="1:13" ht="13.2" thickBot="1" x14ac:dyDescent="0.45">
      <c r="A1197" s="147">
        <f t="shared" si="120"/>
        <v>284</v>
      </c>
      <c r="B1197" s="360"/>
      <c r="C1197" s="360"/>
      <c r="D1197" s="360"/>
      <c r="E1197" s="360"/>
      <c r="F1197" s="360"/>
      <c r="G1197" s="360"/>
      <c r="H1197" s="360"/>
      <c r="I1197" s="360"/>
      <c r="J1197" s="361"/>
      <c r="K1197" s="41"/>
      <c r="L1197" s="31"/>
      <c r="M1197" s="32"/>
    </row>
    <row r="1198" spans="1:13" ht="6" customHeight="1" thickBot="1" x14ac:dyDescent="0.45">
      <c r="A1198" s="23"/>
      <c r="B1198" s="35"/>
      <c r="C1198" s="23"/>
      <c r="D1198" s="35"/>
      <c r="E1198" s="23"/>
      <c r="F1198" s="9"/>
      <c r="G1198" s="92"/>
      <c r="H1198" s="58"/>
      <c r="I1198" s="77"/>
      <c r="J1198" s="78"/>
      <c r="K1198" s="41"/>
      <c r="L1198" s="77"/>
      <c r="M1198" s="78"/>
    </row>
    <row r="1199" spans="1:13" ht="12.6" customHeight="1" x14ac:dyDescent="0.4">
      <c r="A1199" s="363">
        <v>9.1999999999999993</v>
      </c>
      <c r="B1199" s="366" t="s">
        <v>774</v>
      </c>
      <c r="C1199" s="389" t="s">
        <v>47</v>
      </c>
      <c r="D1199" s="369" t="s">
        <v>512</v>
      </c>
      <c r="E1199" s="370">
        <f>I1201</f>
        <v>6</v>
      </c>
      <c r="F1199" s="402"/>
      <c r="G1199" s="145">
        <v>285</v>
      </c>
      <c r="H1199" s="188" t="s">
        <v>466</v>
      </c>
      <c r="I1199" s="66">
        <v>2</v>
      </c>
      <c r="J1199" s="67">
        <f>I1199*4%/42</f>
        <v>1.9047619047619048E-3</v>
      </c>
      <c r="K1199" s="41" t="str">
        <f t="shared" ref="K1199:K1254" si="121">IF(AND(L1199&gt;=0,L1199&lt;=I1199),"",IF(AND(L1199&gt;I1199),"*"))</f>
        <v/>
      </c>
      <c r="L1199" s="86">
        <v>2</v>
      </c>
      <c r="M1199" s="67">
        <f>L1199*4%/42</f>
        <v>1.9047619047619048E-3</v>
      </c>
    </row>
    <row r="1200" spans="1:13" ht="37.799999999999997" x14ac:dyDescent="0.4">
      <c r="A1200" s="364"/>
      <c r="B1200" s="367"/>
      <c r="C1200" s="390"/>
      <c r="D1200" s="353"/>
      <c r="E1200" s="371"/>
      <c r="F1200" s="402"/>
      <c r="G1200" s="146">
        <v>286</v>
      </c>
      <c r="H1200" s="61" t="s">
        <v>513</v>
      </c>
      <c r="I1200" s="62">
        <v>4</v>
      </c>
      <c r="J1200" s="1">
        <f>I1200*4%/42</f>
        <v>3.8095238095238095E-3</v>
      </c>
      <c r="K1200" s="41" t="str">
        <f t="shared" si="121"/>
        <v/>
      </c>
      <c r="L1200" s="33">
        <v>4</v>
      </c>
      <c r="M1200" s="1">
        <f>L1200*4%/42</f>
        <v>3.8095238095238095E-3</v>
      </c>
    </row>
    <row r="1201" spans="1:13" ht="16.2" customHeight="1" thickBot="1" x14ac:dyDescent="0.45">
      <c r="A1201" s="365"/>
      <c r="B1201" s="368"/>
      <c r="C1201" s="391"/>
      <c r="D1201" s="354"/>
      <c r="E1201" s="372"/>
      <c r="F1201" s="6"/>
      <c r="G1201" s="355" t="s">
        <v>4</v>
      </c>
      <c r="H1201" s="356"/>
      <c r="I1201" s="63">
        <f>SUM(I1199:I1200)</f>
        <v>6</v>
      </c>
      <c r="J1201" s="2">
        <f>SUM(J1199:J1200)</f>
        <v>5.7142857142857143E-3</v>
      </c>
      <c r="K1201" s="41" t="str">
        <f t="shared" si="121"/>
        <v/>
      </c>
      <c r="L1201" s="71">
        <f>SUM(L1199:L1200)</f>
        <v>6</v>
      </c>
      <c r="M1201" s="2">
        <f>SUM(M1199:M1200)</f>
        <v>5.7142857142857143E-3</v>
      </c>
    </row>
    <row r="1202" spans="1:13" ht="6" customHeight="1" thickBot="1" x14ac:dyDescent="0.45">
      <c r="K1202" s="41"/>
    </row>
    <row r="1203" spans="1:13" x14ac:dyDescent="0.4">
      <c r="A1203" s="357" t="s">
        <v>955</v>
      </c>
      <c r="B1203" s="358"/>
      <c r="C1203" s="358"/>
      <c r="D1203" s="358"/>
      <c r="E1203" s="358"/>
      <c r="F1203" s="358"/>
      <c r="G1203" s="358"/>
      <c r="H1203" s="358"/>
      <c r="I1203" s="358"/>
      <c r="J1203" s="359"/>
      <c r="K1203" s="148"/>
      <c r="L1203" s="26" t="s">
        <v>70</v>
      </c>
      <c r="M1203" s="27" t="s">
        <v>78</v>
      </c>
    </row>
    <row r="1204" spans="1:13" x14ac:dyDescent="0.4">
      <c r="A1204" s="146">
        <f>G1199</f>
        <v>285</v>
      </c>
      <c r="B1204" s="351"/>
      <c r="C1204" s="351"/>
      <c r="D1204" s="351"/>
      <c r="E1204" s="351"/>
      <c r="F1204" s="351"/>
      <c r="G1204" s="351"/>
      <c r="H1204" s="351"/>
      <c r="I1204" s="351"/>
      <c r="J1204" s="352"/>
      <c r="K1204" s="41"/>
      <c r="L1204" s="29"/>
      <c r="M1204" s="30"/>
    </row>
    <row r="1205" spans="1:13" ht="13.2" thickBot="1" x14ac:dyDescent="0.45">
      <c r="A1205" s="147">
        <f>G1200</f>
        <v>286</v>
      </c>
      <c r="B1205" s="360"/>
      <c r="C1205" s="360"/>
      <c r="D1205" s="360"/>
      <c r="E1205" s="360"/>
      <c r="F1205" s="360"/>
      <c r="G1205" s="360"/>
      <c r="H1205" s="360"/>
      <c r="I1205" s="360"/>
      <c r="J1205" s="361"/>
      <c r="K1205" s="41"/>
      <c r="L1205" s="31"/>
      <c r="M1205" s="32"/>
    </row>
    <row r="1206" spans="1:13" ht="6" customHeight="1" thickBot="1" x14ac:dyDescent="0.45">
      <c r="K1206" s="41"/>
    </row>
    <row r="1207" spans="1:13" ht="38.4" customHeight="1" x14ac:dyDescent="0.4">
      <c r="A1207" s="406" t="s">
        <v>1071</v>
      </c>
      <c r="B1207" s="407"/>
      <c r="C1207" s="407"/>
      <c r="D1207" s="407"/>
      <c r="E1207" s="408"/>
      <c r="F1207" s="409"/>
      <c r="G1207" s="379" t="s">
        <v>54</v>
      </c>
      <c r="H1207" s="380"/>
      <c r="I1207" s="381">
        <f>I1220+I1241+I1254</f>
        <v>57</v>
      </c>
      <c r="J1207" s="382"/>
      <c r="K1207" s="148"/>
      <c r="L1207" s="175" t="s">
        <v>507</v>
      </c>
      <c r="M1207" s="176">
        <f>L1220+L1241+L1254</f>
        <v>49</v>
      </c>
    </row>
    <row r="1208" spans="1:13" ht="21" customHeight="1" x14ac:dyDescent="0.4">
      <c r="A1208" s="410" t="s">
        <v>362</v>
      </c>
      <c r="B1208" s="387" t="s">
        <v>87</v>
      </c>
      <c r="C1208" s="373" t="s">
        <v>179</v>
      </c>
      <c r="D1208" s="387" t="s">
        <v>120</v>
      </c>
      <c r="E1208" s="375" t="s">
        <v>2</v>
      </c>
      <c r="F1208" s="409"/>
      <c r="G1208" s="385" t="s">
        <v>84</v>
      </c>
      <c r="H1208" s="387" t="s">
        <v>85</v>
      </c>
      <c r="I1208" s="373" t="s">
        <v>89</v>
      </c>
      <c r="J1208" s="375" t="s">
        <v>3</v>
      </c>
      <c r="K1208" s="148"/>
      <c r="L1208" s="377" t="s">
        <v>954</v>
      </c>
      <c r="M1208" s="378"/>
    </row>
    <row r="1209" spans="1:13" x14ac:dyDescent="0.4">
      <c r="A1209" s="411"/>
      <c r="B1209" s="404"/>
      <c r="C1209" s="403"/>
      <c r="D1209" s="404"/>
      <c r="E1209" s="405"/>
      <c r="F1209" s="7"/>
      <c r="G1209" s="386"/>
      <c r="H1209" s="388"/>
      <c r="I1209" s="374"/>
      <c r="J1209" s="376"/>
      <c r="K1209" s="148"/>
      <c r="L1209" s="172" t="s">
        <v>0</v>
      </c>
      <c r="M1209" s="173" t="s">
        <v>1</v>
      </c>
    </row>
    <row r="1210" spans="1:13" ht="75.599999999999994" x14ac:dyDescent="0.4">
      <c r="A1210" s="398">
        <v>10.1</v>
      </c>
      <c r="B1210" s="367" t="s">
        <v>589</v>
      </c>
      <c r="C1210" s="353" t="s">
        <v>55</v>
      </c>
      <c r="D1210" s="353" t="s">
        <v>218</v>
      </c>
      <c r="E1210" s="400">
        <f>I1220</f>
        <v>38</v>
      </c>
      <c r="F1210" s="49"/>
      <c r="G1210" s="146">
        <v>287</v>
      </c>
      <c r="H1210" s="61" t="s">
        <v>797</v>
      </c>
      <c r="I1210" s="62">
        <v>6</v>
      </c>
      <c r="J1210" s="5">
        <f>I1210*9%/57</f>
        <v>9.4736842105263164E-3</v>
      </c>
      <c r="K1210" s="148" t="str">
        <f t="shared" si="121"/>
        <v/>
      </c>
      <c r="L1210" s="33">
        <v>6</v>
      </c>
      <c r="M1210" s="5">
        <f>L1210*9%/57</f>
        <v>9.4736842105263164E-3</v>
      </c>
    </row>
    <row r="1211" spans="1:13" ht="50.4" x14ac:dyDescent="0.4">
      <c r="A1211" s="398"/>
      <c r="B1211" s="367"/>
      <c r="C1211" s="353"/>
      <c r="D1211" s="353"/>
      <c r="E1211" s="400"/>
      <c r="F1211" s="49"/>
      <c r="G1211" s="146">
        <v>288</v>
      </c>
      <c r="H1211" s="61" t="s">
        <v>759</v>
      </c>
      <c r="I1211" s="62">
        <v>6</v>
      </c>
      <c r="J1211" s="5">
        <f t="shared" ref="J1211:J1219" si="122">I1211*9%/57</f>
        <v>9.4736842105263164E-3</v>
      </c>
      <c r="K1211" s="148" t="str">
        <f t="shared" si="121"/>
        <v/>
      </c>
      <c r="L1211" s="33">
        <v>6</v>
      </c>
      <c r="M1211" s="5">
        <f t="shared" ref="M1211:M1219" si="123">L1211*9%/57</f>
        <v>9.4736842105263164E-3</v>
      </c>
    </row>
    <row r="1212" spans="1:13" ht="25.2" x14ac:dyDescent="0.4">
      <c r="A1212" s="398"/>
      <c r="B1212" s="367"/>
      <c r="C1212" s="353"/>
      <c r="D1212" s="353"/>
      <c r="E1212" s="400"/>
      <c r="F1212" s="49"/>
      <c r="G1212" s="146">
        <v>289</v>
      </c>
      <c r="H1212" s="61" t="s">
        <v>227</v>
      </c>
      <c r="I1212" s="62">
        <v>4</v>
      </c>
      <c r="J1212" s="5">
        <f t="shared" si="122"/>
        <v>6.3157894736842104E-3</v>
      </c>
      <c r="K1212" s="148" t="str">
        <f t="shared" si="121"/>
        <v/>
      </c>
      <c r="L1212" s="33"/>
      <c r="M1212" s="5">
        <f t="shared" si="123"/>
        <v>0</v>
      </c>
    </row>
    <row r="1213" spans="1:13" ht="50.4" x14ac:dyDescent="0.4">
      <c r="A1213" s="398"/>
      <c r="B1213" s="367"/>
      <c r="C1213" s="353"/>
      <c r="D1213" s="353"/>
      <c r="E1213" s="400"/>
      <c r="F1213" s="49"/>
      <c r="G1213" s="146">
        <v>290</v>
      </c>
      <c r="H1213" s="61" t="s">
        <v>484</v>
      </c>
      <c r="I1213" s="62">
        <v>2</v>
      </c>
      <c r="J1213" s="5">
        <f t="shared" si="122"/>
        <v>3.1578947368421052E-3</v>
      </c>
      <c r="K1213" s="148" t="str">
        <f t="shared" si="121"/>
        <v/>
      </c>
      <c r="L1213" s="33"/>
      <c r="M1213" s="5">
        <f t="shared" si="123"/>
        <v>0</v>
      </c>
    </row>
    <row r="1214" spans="1:13" ht="50.4" x14ac:dyDescent="0.4">
      <c r="A1214" s="398"/>
      <c r="B1214" s="367"/>
      <c r="C1214" s="353"/>
      <c r="D1214" s="353"/>
      <c r="E1214" s="400"/>
      <c r="F1214" s="49"/>
      <c r="G1214" s="146">
        <v>291</v>
      </c>
      <c r="H1214" s="61" t="s">
        <v>438</v>
      </c>
      <c r="I1214" s="62">
        <v>2</v>
      </c>
      <c r="J1214" s="5">
        <f t="shared" si="122"/>
        <v>3.1578947368421052E-3</v>
      </c>
      <c r="K1214" s="148" t="str">
        <f t="shared" si="121"/>
        <v/>
      </c>
      <c r="L1214" s="33"/>
      <c r="M1214" s="5">
        <f t="shared" si="123"/>
        <v>0</v>
      </c>
    </row>
    <row r="1215" spans="1:13" ht="36.6" customHeight="1" x14ac:dyDescent="0.4">
      <c r="A1215" s="398"/>
      <c r="B1215" s="367"/>
      <c r="C1215" s="353"/>
      <c r="D1215" s="353"/>
      <c r="E1215" s="400"/>
      <c r="F1215" s="49"/>
      <c r="G1215" s="146">
        <v>292</v>
      </c>
      <c r="H1215" s="61" t="s">
        <v>295</v>
      </c>
      <c r="I1215" s="62">
        <v>2</v>
      </c>
      <c r="J1215" s="5">
        <f t="shared" si="122"/>
        <v>3.1578947368421052E-3</v>
      </c>
      <c r="K1215" s="148" t="str">
        <f t="shared" si="121"/>
        <v/>
      </c>
      <c r="L1215" s="33">
        <v>2</v>
      </c>
      <c r="M1215" s="5">
        <f t="shared" si="123"/>
        <v>3.1578947368421052E-3</v>
      </c>
    </row>
    <row r="1216" spans="1:13" ht="25.2" x14ac:dyDescent="0.4">
      <c r="A1216" s="398"/>
      <c r="B1216" s="367"/>
      <c r="C1216" s="353"/>
      <c r="D1216" s="353"/>
      <c r="E1216" s="400"/>
      <c r="F1216" s="49"/>
      <c r="G1216" s="146">
        <v>293</v>
      </c>
      <c r="H1216" s="61" t="s">
        <v>228</v>
      </c>
      <c r="I1216" s="62">
        <v>2</v>
      </c>
      <c r="J1216" s="5">
        <f t="shared" si="122"/>
        <v>3.1578947368421052E-3</v>
      </c>
      <c r="K1216" s="148" t="str">
        <f t="shared" si="121"/>
        <v/>
      </c>
      <c r="L1216" s="33">
        <v>2</v>
      </c>
      <c r="M1216" s="5">
        <f t="shared" si="123"/>
        <v>3.1578947368421052E-3</v>
      </c>
    </row>
    <row r="1217" spans="1:13" ht="61.95" customHeight="1" x14ac:dyDescent="0.4">
      <c r="A1217" s="398"/>
      <c r="B1217" s="367"/>
      <c r="C1217" s="353"/>
      <c r="D1217" s="353"/>
      <c r="E1217" s="400"/>
      <c r="F1217" s="151"/>
      <c r="G1217" s="146">
        <v>294</v>
      </c>
      <c r="H1217" s="61" t="s">
        <v>186</v>
      </c>
      <c r="I1217" s="62">
        <v>6</v>
      </c>
      <c r="J1217" s="5">
        <f t="shared" si="122"/>
        <v>9.4736842105263164E-3</v>
      </c>
      <c r="K1217" s="148" t="str">
        <f t="shared" si="121"/>
        <v/>
      </c>
      <c r="L1217" s="33">
        <v>6</v>
      </c>
      <c r="M1217" s="5">
        <f t="shared" si="123"/>
        <v>9.4736842105263164E-3</v>
      </c>
    </row>
    <row r="1218" spans="1:13" ht="42.6" customHeight="1" x14ac:dyDescent="0.4">
      <c r="A1218" s="398"/>
      <c r="B1218" s="367"/>
      <c r="C1218" s="353" t="s">
        <v>56</v>
      </c>
      <c r="D1218" s="353" t="s">
        <v>296</v>
      </c>
      <c r="E1218" s="400"/>
      <c r="F1218" s="151"/>
      <c r="G1218" s="146">
        <v>295</v>
      </c>
      <c r="H1218" s="61" t="s">
        <v>357</v>
      </c>
      <c r="I1218" s="62">
        <v>5</v>
      </c>
      <c r="J1218" s="5">
        <f t="shared" si="122"/>
        <v>7.8947368421052617E-3</v>
      </c>
      <c r="K1218" s="148" t="str">
        <f t="shared" si="121"/>
        <v/>
      </c>
      <c r="L1218" s="33">
        <v>5</v>
      </c>
      <c r="M1218" s="5">
        <f t="shared" si="123"/>
        <v>7.8947368421052617E-3</v>
      </c>
    </row>
    <row r="1219" spans="1:13" ht="51.6" customHeight="1" x14ac:dyDescent="0.4">
      <c r="A1219" s="398"/>
      <c r="B1219" s="367"/>
      <c r="C1219" s="353"/>
      <c r="D1219" s="353"/>
      <c r="E1219" s="400"/>
      <c r="F1219" s="151"/>
      <c r="G1219" s="146">
        <v>296</v>
      </c>
      <c r="H1219" s="61" t="s">
        <v>229</v>
      </c>
      <c r="I1219" s="62">
        <v>3</v>
      </c>
      <c r="J1219" s="5">
        <f t="shared" si="122"/>
        <v>4.7368421052631582E-3</v>
      </c>
      <c r="K1219" s="148" t="str">
        <f t="shared" si="121"/>
        <v/>
      </c>
      <c r="L1219" s="33">
        <v>3</v>
      </c>
      <c r="M1219" s="5">
        <f t="shared" si="123"/>
        <v>4.7368421052631582E-3</v>
      </c>
    </row>
    <row r="1220" spans="1:13" ht="16.2" customHeight="1" thickBot="1" x14ac:dyDescent="0.45">
      <c r="A1220" s="399"/>
      <c r="B1220" s="368"/>
      <c r="C1220" s="354"/>
      <c r="D1220" s="354"/>
      <c r="E1220" s="401"/>
      <c r="F1220" s="151"/>
      <c r="G1220" s="355" t="s">
        <v>4</v>
      </c>
      <c r="H1220" s="356"/>
      <c r="I1220" s="68">
        <f>SUM(I1210:I1219)</f>
        <v>38</v>
      </c>
      <c r="J1220" s="43">
        <f>SUM(J1210:J1219)</f>
        <v>5.9999999999999991E-2</v>
      </c>
      <c r="K1220" s="148" t="str">
        <f t="shared" si="121"/>
        <v/>
      </c>
      <c r="L1220" s="14">
        <f>SUM(L1210:L1219)</f>
        <v>30</v>
      </c>
      <c r="M1220" s="43">
        <f>SUM(M1210:M1219)</f>
        <v>4.736842105263158E-2</v>
      </c>
    </row>
    <row r="1221" spans="1:13" ht="6" customHeight="1" thickBot="1" x14ac:dyDescent="0.45">
      <c r="A1221" s="23"/>
      <c r="B1221" s="35"/>
      <c r="C1221" s="23"/>
      <c r="D1221" s="58"/>
      <c r="E1221" s="23"/>
      <c r="F1221" s="9"/>
      <c r="G1221" s="76"/>
      <c r="H1221" s="76"/>
      <c r="I1221" s="77"/>
      <c r="J1221" s="78"/>
      <c r="K1221" s="41"/>
      <c r="L1221" s="77"/>
      <c r="M1221" s="79"/>
    </row>
    <row r="1222" spans="1:13" x14ac:dyDescent="0.4">
      <c r="A1222" s="357" t="s">
        <v>955</v>
      </c>
      <c r="B1222" s="358"/>
      <c r="C1222" s="358"/>
      <c r="D1222" s="358"/>
      <c r="E1222" s="358"/>
      <c r="F1222" s="358"/>
      <c r="G1222" s="358"/>
      <c r="H1222" s="358"/>
      <c r="I1222" s="358"/>
      <c r="J1222" s="359"/>
      <c r="K1222" s="148"/>
      <c r="L1222" s="26" t="s">
        <v>70</v>
      </c>
      <c r="M1222" s="27" t="s">
        <v>78</v>
      </c>
    </row>
    <row r="1223" spans="1:13" x14ac:dyDescent="0.4">
      <c r="A1223" s="146">
        <f>G1210</f>
        <v>287</v>
      </c>
      <c r="B1223" s="351"/>
      <c r="C1223" s="351"/>
      <c r="D1223" s="351"/>
      <c r="E1223" s="351"/>
      <c r="F1223" s="351"/>
      <c r="G1223" s="351"/>
      <c r="H1223" s="351"/>
      <c r="I1223" s="351"/>
      <c r="J1223" s="352"/>
      <c r="K1223" s="41"/>
      <c r="L1223" s="29"/>
      <c r="M1223" s="30"/>
    </row>
    <row r="1224" spans="1:13" x14ac:dyDescent="0.4">
      <c r="A1224" s="146">
        <f t="shared" ref="A1224:A1226" si="124">G1211</f>
        <v>288</v>
      </c>
      <c r="B1224" s="351"/>
      <c r="C1224" s="351"/>
      <c r="D1224" s="351"/>
      <c r="E1224" s="351"/>
      <c r="F1224" s="351"/>
      <c r="G1224" s="351"/>
      <c r="H1224" s="351"/>
      <c r="I1224" s="351"/>
      <c r="J1224" s="352"/>
      <c r="K1224" s="41"/>
      <c r="L1224" s="29"/>
      <c r="M1224" s="30"/>
    </row>
    <row r="1225" spans="1:13" x14ac:dyDescent="0.4">
      <c r="A1225" s="146">
        <f t="shared" si="124"/>
        <v>289</v>
      </c>
      <c r="B1225" s="351"/>
      <c r="C1225" s="351"/>
      <c r="D1225" s="351"/>
      <c r="E1225" s="351"/>
      <c r="F1225" s="351"/>
      <c r="G1225" s="351"/>
      <c r="H1225" s="351"/>
      <c r="I1225" s="351"/>
      <c r="J1225" s="352"/>
      <c r="K1225" s="41"/>
      <c r="L1225" s="29"/>
      <c r="M1225" s="30"/>
    </row>
    <row r="1226" spans="1:13" x14ac:dyDescent="0.4">
      <c r="A1226" s="146">
        <f t="shared" si="124"/>
        <v>290</v>
      </c>
      <c r="B1226" s="351"/>
      <c r="C1226" s="351"/>
      <c r="D1226" s="351"/>
      <c r="E1226" s="351"/>
      <c r="F1226" s="351"/>
      <c r="G1226" s="351"/>
      <c r="H1226" s="351"/>
      <c r="I1226" s="351"/>
      <c r="J1226" s="352"/>
      <c r="K1226" s="41"/>
      <c r="L1226" s="29"/>
      <c r="M1226" s="30"/>
    </row>
    <row r="1227" spans="1:13" x14ac:dyDescent="0.4">
      <c r="A1227" s="146">
        <f>G1214</f>
        <v>291</v>
      </c>
      <c r="B1227" s="351"/>
      <c r="C1227" s="351"/>
      <c r="D1227" s="351"/>
      <c r="E1227" s="351"/>
      <c r="F1227" s="351"/>
      <c r="G1227" s="351"/>
      <c r="H1227" s="351"/>
      <c r="I1227" s="351"/>
      <c r="J1227" s="352"/>
      <c r="K1227" s="41"/>
      <c r="L1227" s="29"/>
      <c r="M1227" s="30"/>
    </row>
    <row r="1228" spans="1:13" x14ac:dyDescent="0.4">
      <c r="A1228" s="146">
        <f t="shared" ref="A1228:A1232" si="125">G1215</f>
        <v>292</v>
      </c>
      <c r="B1228" s="351"/>
      <c r="C1228" s="351"/>
      <c r="D1228" s="351"/>
      <c r="E1228" s="351"/>
      <c r="F1228" s="351"/>
      <c r="G1228" s="351"/>
      <c r="H1228" s="351"/>
      <c r="I1228" s="351"/>
      <c r="J1228" s="352"/>
      <c r="K1228" s="41"/>
      <c r="L1228" s="29"/>
      <c r="M1228" s="30"/>
    </row>
    <row r="1229" spans="1:13" x14ac:dyDescent="0.4">
      <c r="A1229" s="146">
        <f t="shared" si="125"/>
        <v>293</v>
      </c>
      <c r="B1229" s="351"/>
      <c r="C1229" s="351"/>
      <c r="D1229" s="351"/>
      <c r="E1229" s="351"/>
      <c r="F1229" s="351"/>
      <c r="G1229" s="351"/>
      <c r="H1229" s="351"/>
      <c r="I1229" s="351"/>
      <c r="J1229" s="352"/>
      <c r="K1229" s="41"/>
      <c r="L1229" s="29"/>
      <c r="M1229" s="30"/>
    </row>
    <row r="1230" spans="1:13" x14ac:dyDescent="0.4">
      <c r="A1230" s="146">
        <f t="shared" si="125"/>
        <v>294</v>
      </c>
      <c r="B1230" s="351"/>
      <c r="C1230" s="351"/>
      <c r="D1230" s="351"/>
      <c r="E1230" s="351"/>
      <c r="F1230" s="351"/>
      <c r="G1230" s="351"/>
      <c r="H1230" s="351"/>
      <c r="I1230" s="351"/>
      <c r="J1230" s="352"/>
      <c r="K1230" s="41"/>
      <c r="L1230" s="29"/>
      <c r="M1230" s="30"/>
    </row>
    <row r="1231" spans="1:13" x14ac:dyDescent="0.4">
      <c r="A1231" s="146">
        <f t="shared" si="125"/>
        <v>295</v>
      </c>
      <c r="B1231" s="351"/>
      <c r="C1231" s="351"/>
      <c r="D1231" s="351"/>
      <c r="E1231" s="351"/>
      <c r="F1231" s="351"/>
      <c r="G1231" s="351"/>
      <c r="H1231" s="351"/>
      <c r="I1231" s="351"/>
      <c r="J1231" s="352"/>
      <c r="K1231" s="41"/>
      <c r="L1231" s="29"/>
      <c r="M1231" s="30"/>
    </row>
    <row r="1232" spans="1:13" ht="13.2" thickBot="1" x14ac:dyDescent="0.45">
      <c r="A1232" s="147">
        <f t="shared" si="125"/>
        <v>296</v>
      </c>
      <c r="B1232" s="360"/>
      <c r="C1232" s="360"/>
      <c r="D1232" s="360"/>
      <c r="E1232" s="360"/>
      <c r="F1232" s="360"/>
      <c r="G1232" s="360"/>
      <c r="H1232" s="360"/>
      <c r="I1232" s="360"/>
      <c r="J1232" s="361"/>
      <c r="K1232" s="41"/>
      <c r="L1232" s="31"/>
      <c r="M1232" s="32"/>
    </row>
    <row r="1233" spans="1:13" ht="6" customHeight="1" thickBot="1" x14ac:dyDescent="0.45">
      <c r="A1233" s="23"/>
      <c r="B1233" s="35"/>
      <c r="C1233" s="23"/>
      <c r="D1233" s="58"/>
      <c r="E1233" s="23"/>
      <c r="F1233" s="9"/>
      <c r="G1233" s="76"/>
      <c r="H1233" s="76"/>
      <c r="I1233" s="77"/>
      <c r="J1233" s="78"/>
      <c r="K1233" s="41"/>
      <c r="L1233" s="77"/>
      <c r="M1233" s="79"/>
    </row>
    <row r="1234" spans="1:13" ht="12.6" customHeight="1" x14ac:dyDescent="0.4">
      <c r="A1234" s="363">
        <v>10.199999999999999</v>
      </c>
      <c r="B1234" s="366" t="s">
        <v>775</v>
      </c>
      <c r="C1234" s="389" t="s">
        <v>57</v>
      </c>
      <c r="D1234" s="369" t="s">
        <v>514</v>
      </c>
      <c r="E1234" s="370">
        <f>I1241</f>
        <v>16</v>
      </c>
      <c r="F1234" s="49"/>
      <c r="G1234" s="145">
        <v>297</v>
      </c>
      <c r="H1234" s="4" t="s">
        <v>592</v>
      </c>
      <c r="I1234" s="66">
        <v>2</v>
      </c>
      <c r="J1234" s="67">
        <f>I1234*9%/57</f>
        <v>3.1578947368421052E-3</v>
      </c>
      <c r="K1234" s="148" t="str">
        <f t="shared" si="121"/>
        <v/>
      </c>
      <c r="L1234" s="86">
        <v>2</v>
      </c>
      <c r="M1234" s="67">
        <f>L1234*9%/57</f>
        <v>3.1578947368421052E-3</v>
      </c>
    </row>
    <row r="1235" spans="1:13" ht="57.6" customHeight="1" x14ac:dyDescent="0.4">
      <c r="A1235" s="364"/>
      <c r="B1235" s="367"/>
      <c r="C1235" s="390"/>
      <c r="D1235" s="353"/>
      <c r="E1235" s="371"/>
      <c r="F1235" s="49"/>
      <c r="G1235" s="146">
        <v>298</v>
      </c>
      <c r="H1235" s="61" t="s">
        <v>798</v>
      </c>
      <c r="I1235" s="62">
        <v>2</v>
      </c>
      <c r="J1235" s="1">
        <f>I1235*9%/57</f>
        <v>3.1578947368421052E-3</v>
      </c>
      <c r="K1235" s="148" t="str">
        <f t="shared" si="121"/>
        <v/>
      </c>
      <c r="L1235" s="33">
        <v>2</v>
      </c>
      <c r="M1235" s="1">
        <f>L1235*9%/57</f>
        <v>3.1578947368421052E-3</v>
      </c>
    </row>
    <row r="1236" spans="1:13" ht="50.4" x14ac:dyDescent="0.4">
      <c r="A1236" s="364"/>
      <c r="B1236" s="367"/>
      <c r="C1236" s="390"/>
      <c r="D1236" s="353"/>
      <c r="E1236" s="371"/>
      <c r="F1236" s="49"/>
      <c r="G1236" s="146">
        <v>299</v>
      </c>
      <c r="H1236" s="61" t="s">
        <v>590</v>
      </c>
      <c r="I1236" s="62">
        <v>4</v>
      </c>
      <c r="J1236" s="1">
        <f t="shared" ref="J1236:J1240" si="126">I1236*9%/57</f>
        <v>6.3157894736842104E-3</v>
      </c>
      <c r="K1236" s="148" t="str">
        <f t="shared" si="121"/>
        <v/>
      </c>
      <c r="L1236" s="33">
        <v>4</v>
      </c>
      <c r="M1236" s="1">
        <f t="shared" ref="M1236:M1240" si="127">L1236*9%/57</f>
        <v>6.3157894736842104E-3</v>
      </c>
    </row>
    <row r="1237" spans="1:13" ht="63" x14ac:dyDescent="0.4">
      <c r="A1237" s="364"/>
      <c r="B1237" s="367"/>
      <c r="C1237" s="390"/>
      <c r="D1237" s="353"/>
      <c r="E1237" s="371"/>
      <c r="F1237" s="49"/>
      <c r="G1237" s="146">
        <v>300</v>
      </c>
      <c r="H1237" s="61" t="s">
        <v>219</v>
      </c>
      <c r="I1237" s="62">
        <v>2</v>
      </c>
      <c r="J1237" s="1">
        <f t="shared" si="126"/>
        <v>3.1578947368421052E-3</v>
      </c>
      <c r="K1237" s="148" t="str">
        <f t="shared" si="121"/>
        <v/>
      </c>
      <c r="L1237" s="33">
        <v>2</v>
      </c>
      <c r="M1237" s="1">
        <f t="shared" si="127"/>
        <v>3.1578947368421052E-3</v>
      </c>
    </row>
    <row r="1238" spans="1:13" ht="25.2" x14ac:dyDescent="0.4">
      <c r="A1238" s="364"/>
      <c r="B1238" s="367"/>
      <c r="C1238" s="390"/>
      <c r="D1238" s="353"/>
      <c r="E1238" s="371"/>
      <c r="F1238" s="49"/>
      <c r="G1238" s="146">
        <v>301</v>
      </c>
      <c r="H1238" s="61" t="s">
        <v>799</v>
      </c>
      <c r="I1238" s="62">
        <v>2</v>
      </c>
      <c r="J1238" s="1">
        <f t="shared" si="126"/>
        <v>3.1578947368421052E-3</v>
      </c>
      <c r="K1238" s="148" t="str">
        <f t="shared" si="121"/>
        <v/>
      </c>
      <c r="L1238" s="33">
        <v>2</v>
      </c>
      <c r="M1238" s="1">
        <f t="shared" si="127"/>
        <v>3.1578947368421052E-3</v>
      </c>
    </row>
    <row r="1239" spans="1:13" ht="25.2" customHeight="1" x14ac:dyDescent="0.4">
      <c r="A1239" s="364"/>
      <c r="B1239" s="367"/>
      <c r="C1239" s="390" t="s">
        <v>135</v>
      </c>
      <c r="D1239" s="353" t="s">
        <v>591</v>
      </c>
      <c r="E1239" s="371"/>
      <c r="F1239" s="49"/>
      <c r="G1239" s="146">
        <v>302</v>
      </c>
      <c r="H1239" s="61" t="s">
        <v>800</v>
      </c>
      <c r="I1239" s="62">
        <v>2</v>
      </c>
      <c r="J1239" s="1">
        <f t="shared" si="126"/>
        <v>3.1578947368421052E-3</v>
      </c>
      <c r="K1239" s="148" t="str">
        <f t="shared" si="121"/>
        <v/>
      </c>
      <c r="L1239" s="33">
        <v>2</v>
      </c>
      <c r="M1239" s="1">
        <f t="shared" si="127"/>
        <v>3.1578947368421052E-3</v>
      </c>
    </row>
    <row r="1240" spans="1:13" ht="50.4" x14ac:dyDescent="0.4">
      <c r="A1240" s="364"/>
      <c r="B1240" s="367"/>
      <c r="C1240" s="390"/>
      <c r="D1240" s="353"/>
      <c r="E1240" s="371"/>
      <c r="F1240" s="49"/>
      <c r="G1240" s="146">
        <v>303</v>
      </c>
      <c r="H1240" s="61" t="s">
        <v>801</v>
      </c>
      <c r="I1240" s="62">
        <v>2</v>
      </c>
      <c r="J1240" s="1">
        <f t="shared" si="126"/>
        <v>3.1578947368421052E-3</v>
      </c>
      <c r="K1240" s="148" t="str">
        <f t="shared" si="121"/>
        <v/>
      </c>
      <c r="L1240" s="33">
        <v>2</v>
      </c>
      <c r="M1240" s="1">
        <f t="shared" si="127"/>
        <v>3.1578947368421052E-3</v>
      </c>
    </row>
    <row r="1241" spans="1:13" ht="16.2" customHeight="1" thickBot="1" x14ac:dyDescent="0.45">
      <c r="A1241" s="365"/>
      <c r="B1241" s="368"/>
      <c r="C1241" s="391"/>
      <c r="D1241" s="354"/>
      <c r="E1241" s="372"/>
      <c r="F1241" s="6"/>
      <c r="G1241" s="355" t="s">
        <v>4</v>
      </c>
      <c r="H1241" s="356"/>
      <c r="I1241" s="63">
        <f>SUM(I1234:I1240)</f>
        <v>16</v>
      </c>
      <c r="J1241" s="2">
        <f>SUM(J1234:J1240)</f>
        <v>2.5263157894736845E-2</v>
      </c>
      <c r="K1241" s="148" t="str">
        <f t="shared" si="121"/>
        <v/>
      </c>
      <c r="L1241" s="3">
        <f>SUM(L1234:L1240)</f>
        <v>16</v>
      </c>
      <c r="M1241" s="2">
        <f>SUM(M1234:M1240)</f>
        <v>2.5263157894736845E-2</v>
      </c>
    </row>
    <row r="1242" spans="1:13" ht="6" customHeight="1" thickBot="1" x14ac:dyDescent="0.45">
      <c r="A1242" s="41"/>
      <c r="B1242" s="35"/>
      <c r="C1242" s="41"/>
      <c r="D1242" s="58"/>
      <c r="E1242" s="41"/>
      <c r="G1242" s="76"/>
      <c r="H1242" s="76"/>
      <c r="I1242" s="83"/>
      <c r="J1242" s="84"/>
      <c r="K1242" s="41"/>
      <c r="L1242" s="87"/>
      <c r="M1242" s="94"/>
    </row>
    <row r="1243" spans="1:13" x14ac:dyDescent="0.4">
      <c r="A1243" s="357" t="s">
        <v>955</v>
      </c>
      <c r="B1243" s="358"/>
      <c r="C1243" s="358"/>
      <c r="D1243" s="358"/>
      <c r="E1243" s="358"/>
      <c r="F1243" s="358"/>
      <c r="G1243" s="358"/>
      <c r="H1243" s="358"/>
      <c r="I1243" s="358"/>
      <c r="J1243" s="359"/>
      <c r="K1243" s="148"/>
      <c r="L1243" s="26" t="s">
        <v>70</v>
      </c>
      <c r="M1243" s="27" t="s">
        <v>78</v>
      </c>
    </row>
    <row r="1244" spans="1:13" x14ac:dyDescent="0.4">
      <c r="A1244" s="146">
        <f>G1234</f>
        <v>297</v>
      </c>
      <c r="B1244" s="351"/>
      <c r="C1244" s="351"/>
      <c r="D1244" s="351"/>
      <c r="E1244" s="351"/>
      <c r="F1244" s="351"/>
      <c r="G1244" s="351"/>
      <c r="H1244" s="351"/>
      <c r="I1244" s="351"/>
      <c r="J1244" s="352"/>
      <c r="K1244" s="41"/>
      <c r="L1244" s="29"/>
      <c r="M1244" s="30"/>
    </row>
    <row r="1245" spans="1:13" x14ac:dyDescent="0.4">
      <c r="A1245" s="146">
        <f t="shared" ref="A1245:A1250" si="128">G1235</f>
        <v>298</v>
      </c>
      <c r="B1245" s="351"/>
      <c r="C1245" s="351"/>
      <c r="D1245" s="351"/>
      <c r="E1245" s="351"/>
      <c r="F1245" s="351"/>
      <c r="G1245" s="351"/>
      <c r="H1245" s="351"/>
      <c r="I1245" s="351"/>
      <c r="J1245" s="352"/>
      <c r="K1245" s="41"/>
      <c r="L1245" s="29"/>
      <c r="M1245" s="30"/>
    </row>
    <row r="1246" spans="1:13" x14ac:dyDescent="0.4">
      <c r="A1246" s="146">
        <f t="shared" si="128"/>
        <v>299</v>
      </c>
      <c r="B1246" s="351"/>
      <c r="C1246" s="351"/>
      <c r="D1246" s="351"/>
      <c r="E1246" s="351"/>
      <c r="F1246" s="351"/>
      <c r="G1246" s="351"/>
      <c r="H1246" s="351"/>
      <c r="I1246" s="351"/>
      <c r="J1246" s="352"/>
      <c r="K1246" s="41"/>
      <c r="L1246" s="29"/>
      <c r="M1246" s="30"/>
    </row>
    <row r="1247" spans="1:13" x14ac:dyDescent="0.4">
      <c r="A1247" s="146">
        <f t="shared" si="128"/>
        <v>300</v>
      </c>
      <c r="B1247" s="351"/>
      <c r="C1247" s="351"/>
      <c r="D1247" s="351"/>
      <c r="E1247" s="351"/>
      <c r="F1247" s="351"/>
      <c r="G1247" s="351"/>
      <c r="H1247" s="351"/>
      <c r="I1247" s="351"/>
      <c r="J1247" s="352"/>
      <c r="K1247" s="41"/>
      <c r="L1247" s="29"/>
      <c r="M1247" s="30"/>
    </row>
    <row r="1248" spans="1:13" x14ac:dyDescent="0.4">
      <c r="A1248" s="146">
        <f t="shared" si="128"/>
        <v>301</v>
      </c>
      <c r="B1248" s="351"/>
      <c r="C1248" s="351"/>
      <c r="D1248" s="351"/>
      <c r="E1248" s="351"/>
      <c r="F1248" s="351"/>
      <c r="G1248" s="351"/>
      <c r="H1248" s="351"/>
      <c r="I1248" s="351"/>
      <c r="J1248" s="352"/>
      <c r="K1248" s="41"/>
      <c r="L1248" s="29"/>
      <c r="M1248" s="30"/>
    </row>
    <row r="1249" spans="1:13" x14ac:dyDescent="0.4">
      <c r="A1249" s="146">
        <f t="shared" si="128"/>
        <v>302</v>
      </c>
      <c r="B1249" s="351"/>
      <c r="C1249" s="351"/>
      <c r="D1249" s="351"/>
      <c r="E1249" s="351"/>
      <c r="F1249" s="351"/>
      <c r="G1249" s="351"/>
      <c r="H1249" s="351"/>
      <c r="I1249" s="351"/>
      <c r="J1249" s="352"/>
      <c r="K1249" s="41"/>
      <c r="L1249" s="29"/>
      <c r="M1249" s="30"/>
    </row>
    <row r="1250" spans="1:13" ht="13.2" thickBot="1" x14ac:dyDescent="0.45">
      <c r="A1250" s="147">
        <f t="shared" si="128"/>
        <v>303</v>
      </c>
      <c r="B1250" s="360"/>
      <c r="C1250" s="360"/>
      <c r="D1250" s="360"/>
      <c r="E1250" s="360"/>
      <c r="F1250" s="360"/>
      <c r="G1250" s="360"/>
      <c r="H1250" s="360"/>
      <c r="I1250" s="360"/>
      <c r="J1250" s="361"/>
      <c r="K1250" s="41"/>
      <c r="L1250" s="31"/>
      <c r="M1250" s="32"/>
    </row>
    <row r="1251" spans="1:13" ht="6" customHeight="1" thickBot="1" x14ac:dyDescent="0.45">
      <c r="K1251" s="41"/>
    </row>
    <row r="1252" spans="1:13" ht="37.950000000000003" customHeight="1" x14ac:dyDescent="0.4">
      <c r="A1252" s="363">
        <v>10.3</v>
      </c>
      <c r="B1252" s="366" t="s">
        <v>593</v>
      </c>
      <c r="C1252" s="389" t="s">
        <v>58</v>
      </c>
      <c r="D1252" s="369" t="s">
        <v>136</v>
      </c>
      <c r="E1252" s="370">
        <f>I1254</f>
        <v>3</v>
      </c>
      <c r="F1252" s="49"/>
      <c r="G1252" s="145">
        <v>304</v>
      </c>
      <c r="H1252" s="4" t="s">
        <v>137</v>
      </c>
      <c r="I1252" s="66">
        <v>2</v>
      </c>
      <c r="J1252" s="67">
        <f>I1252*9%/57</f>
        <v>3.1578947368421052E-3</v>
      </c>
      <c r="K1252" s="148" t="str">
        <f t="shared" si="121"/>
        <v/>
      </c>
      <c r="L1252" s="86">
        <v>2</v>
      </c>
      <c r="M1252" s="67">
        <f>L1252*9%/57</f>
        <v>3.1578947368421052E-3</v>
      </c>
    </row>
    <row r="1253" spans="1:13" x14ac:dyDescent="0.4">
      <c r="A1253" s="364"/>
      <c r="B1253" s="367"/>
      <c r="C1253" s="390"/>
      <c r="D1253" s="353"/>
      <c r="E1253" s="371"/>
      <c r="F1253" s="49"/>
      <c r="G1253" s="146">
        <v>305</v>
      </c>
      <c r="H1253" s="61" t="s">
        <v>138</v>
      </c>
      <c r="I1253" s="62">
        <v>1</v>
      </c>
      <c r="J1253" s="1">
        <f>I1253*9%/57</f>
        <v>1.5789473684210526E-3</v>
      </c>
      <c r="K1253" s="148" t="str">
        <f t="shared" si="121"/>
        <v/>
      </c>
      <c r="L1253" s="33">
        <v>1</v>
      </c>
      <c r="M1253" s="1">
        <f>L1253*9%/57</f>
        <v>1.5789473684210526E-3</v>
      </c>
    </row>
    <row r="1254" spans="1:13" ht="16.2" customHeight="1" thickBot="1" x14ac:dyDescent="0.45">
      <c r="A1254" s="365"/>
      <c r="B1254" s="368"/>
      <c r="C1254" s="391"/>
      <c r="D1254" s="354"/>
      <c r="E1254" s="372"/>
      <c r="F1254" s="6"/>
      <c r="G1254" s="355" t="s">
        <v>4</v>
      </c>
      <c r="H1254" s="356"/>
      <c r="I1254" s="63">
        <f>SUM(I1252:I1253)</f>
        <v>3</v>
      </c>
      <c r="J1254" s="2">
        <f>SUM(J1252:J1253)</f>
        <v>4.7368421052631574E-3</v>
      </c>
      <c r="K1254" s="148" t="str">
        <f t="shared" si="121"/>
        <v/>
      </c>
      <c r="L1254" s="3">
        <f>SUM(L1252:L1253)</f>
        <v>3</v>
      </c>
      <c r="M1254" s="2">
        <f>SUM(M1252:M1253)</f>
        <v>4.7368421052631574E-3</v>
      </c>
    </row>
    <row r="1255" spans="1:13" ht="6" customHeight="1" thickBot="1" x14ac:dyDescent="0.45">
      <c r="K1255" s="41"/>
    </row>
    <row r="1256" spans="1:13" x14ac:dyDescent="0.4">
      <c r="A1256" s="357" t="s">
        <v>955</v>
      </c>
      <c r="B1256" s="358"/>
      <c r="C1256" s="358"/>
      <c r="D1256" s="358"/>
      <c r="E1256" s="358"/>
      <c r="F1256" s="358"/>
      <c r="G1256" s="358"/>
      <c r="H1256" s="358"/>
      <c r="I1256" s="358"/>
      <c r="J1256" s="359"/>
      <c r="K1256" s="148"/>
      <c r="L1256" s="26" t="s">
        <v>70</v>
      </c>
      <c r="M1256" s="27" t="s">
        <v>78</v>
      </c>
    </row>
    <row r="1257" spans="1:13" x14ac:dyDescent="0.4">
      <c r="A1257" s="146">
        <f>G1252</f>
        <v>304</v>
      </c>
      <c r="B1257" s="351"/>
      <c r="C1257" s="351"/>
      <c r="D1257" s="351"/>
      <c r="E1257" s="351"/>
      <c r="F1257" s="351"/>
      <c r="G1257" s="351"/>
      <c r="H1257" s="351"/>
      <c r="I1257" s="351"/>
      <c r="J1257" s="352"/>
      <c r="K1257" s="41"/>
      <c r="L1257" s="29"/>
      <c r="M1257" s="30"/>
    </row>
    <row r="1258" spans="1:13" ht="13.2" thickBot="1" x14ac:dyDescent="0.45">
      <c r="A1258" s="147">
        <f t="shared" ref="A1258" si="129">G1253</f>
        <v>305</v>
      </c>
      <c r="B1258" s="360"/>
      <c r="C1258" s="360"/>
      <c r="D1258" s="360"/>
      <c r="E1258" s="360"/>
      <c r="F1258" s="360"/>
      <c r="G1258" s="360"/>
      <c r="H1258" s="360"/>
      <c r="I1258" s="360"/>
      <c r="J1258" s="361"/>
      <c r="K1258" s="41"/>
      <c r="L1258" s="31"/>
      <c r="M1258" s="32"/>
    </row>
    <row r="1259" spans="1:13" ht="6" customHeight="1" thickBot="1" x14ac:dyDescent="0.45">
      <c r="K1259" s="41"/>
    </row>
    <row r="1260" spans="1:13" ht="54" customHeight="1" x14ac:dyDescent="0.4">
      <c r="A1260" s="357" t="s">
        <v>1072</v>
      </c>
      <c r="B1260" s="358"/>
      <c r="C1260" s="358"/>
      <c r="D1260" s="358"/>
      <c r="E1260" s="359"/>
      <c r="F1260" s="137"/>
      <c r="G1260" s="379" t="s">
        <v>59</v>
      </c>
      <c r="H1260" s="380"/>
      <c r="I1260" s="381">
        <f>I1276+I1301+I1324</f>
        <v>156</v>
      </c>
      <c r="J1260" s="382"/>
      <c r="K1260" s="148"/>
      <c r="L1260" s="175" t="s">
        <v>507</v>
      </c>
      <c r="M1260" s="176">
        <f>L1276+L1301+L1324</f>
        <v>126</v>
      </c>
    </row>
    <row r="1261" spans="1:13" ht="24" customHeight="1" x14ac:dyDescent="0.4">
      <c r="A1261" s="377" t="s">
        <v>362</v>
      </c>
      <c r="B1261" s="383" t="s">
        <v>87</v>
      </c>
      <c r="C1261" s="384" t="s">
        <v>179</v>
      </c>
      <c r="D1261" s="383" t="s">
        <v>120</v>
      </c>
      <c r="E1261" s="378" t="s">
        <v>2</v>
      </c>
      <c r="F1261" s="137"/>
      <c r="G1261" s="385" t="s">
        <v>84</v>
      </c>
      <c r="H1261" s="387" t="s">
        <v>85</v>
      </c>
      <c r="I1261" s="373" t="s">
        <v>89</v>
      </c>
      <c r="J1261" s="375" t="s">
        <v>3</v>
      </c>
      <c r="K1261" s="148"/>
      <c r="L1261" s="377" t="s">
        <v>954</v>
      </c>
      <c r="M1261" s="378"/>
    </row>
    <row r="1262" spans="1:13" x14ac:dyDescent="0.4">
      <c r="A1262" s="377"/>
      <c r="B1262" s="383"/>
      <c r="C1262" s="384"/>
      <c r="D1262" s="383"/>
      <c r="E1262" s="378"/>
      <c r="F1262" s="7"/>
      <c r="G1262" s="386"/>
      <c r="H1262" s="388"/>
      <c r="I1262" s="374"/>
      <c r="J1262" s="376"/>
      <c r="K1262" s="148"/>
      <c r="L1262" s="172" t="s">
        <v>0</v>
      </c>
      <c r="M1262" s="173" t="s">
        <v>1</v>
      </c>
    </row>
    <row r="1263" spans="1:13" ht="37.950000000000003" customHeight="1" x14ac:dyDescent="0.4">
      <c r="A1263" s="398">
        <v>11.1</v>
      </c>
      <c r="B1263" s="367" t="s">
        <v>595</v>
      </c>
      <c r="C1263" s="142" t="s">
        <v>172</v>
      </c>
      <c r="D1263" s="142" t="s">
        <v>594</v>
      </c>
      <c r="E1263" s="400">
        <f>I1276</f>
        <v>101</v>
      </c>
      <c r="F1263" s="151"/>
      <c r="G1263" s="146">
        <v>306</v>
      </c>
      <c r="H1263" s="61" t="s">
        <v>814</v>
      </c>
      <c r="I1263" s="62">
        <v>4</v>
      </c>
      <c r="J1263" s="5">
        <f>I1263*15%/398</f>
        <v>1.507537688442211E-3</v>
      </c>
      <c r="K1263" s="148" t="str">
        <f t="shared" ref="K1263:K1324" si="130">IF(AND(L1263&gt;=0,L1263&lt;=I1263),"",IF(AND(L1263&gt;I1263),"*"))</f>
        <v/>
      </c>
      <c r="L1263" s="33">
        <v>4</v>
      </c>
      <c r="M1263" s="5">
        <f>L1263*15%/398</f>
        <v>1.507537688442211E-3</v>
      </c>
    </row>
    <row r="1264" spans="1:13" ht="50.4" x14ac:dyDescent="0.4">
      <c r="A1264" s="398"/>
      <c r="B1264" s="367"/>
      <c r="C1264" s="353" t="s">
        <v>173</v>
      </c>
      <c r="D1264" s="353" t="s">
        <v>533</v>
      </c>
      <c r="E1264" s="400"/>
      <c r="F1264" s="402"/>
      <c r="G1264" s="146">
        <v>307</v>
      </c>
      <c r="H1264" s="61" t="s">
        <v>187</v>
      </c>
      <c r="I1264" s="62">
        <v>4</v>
      </c>
      <c r="J1264" s="5">
        <f t="shared" ref="J1264:J1275" si="131">I1264*15%/398</f>
        <v>1.507537688442211E-3</v>
      </c>
      <c r="K1264" s="148" t="str">
        <f t="shared" si="130"/>
        <v/>
      </c>
      <c r="L1264" s="33">
        <v>4</v>
      </c>
      <c r="M1264" s="5">
        <f t="shared" ref="M1264:M1275" si="132">L1264*15%/398</f>
        <v>1.507537688442211E-3</v>
      </c>
    </row>
    <row r="1265" spans="1:13" ht="89.4" customHeight="1" x14ac:dyDescent="0.4">
      <c r="A1265" s="398"/>
      <c r="B1265" s="367"/>
      <c r="C1265" s="353"/>
      <c r="D1265" s="353"/>
      <c r="E1265" s="400"/>
      <c r="F1265" s="402"/>
      <c r="G1265" s="146">
        <v>308</v>
      </c>
      <c r="H1265" s="61" t="s">
        <v>992</v>
      </c>
      <c r="I1265" s="62">
        <v>40</v>
      </c>
      <c r="J1265" s="5">
        <f t="shared" si="131"/>
        <v>1.507537688442211E-2</v>
      </c>
      <c r="K1265" s="148" t="str">
        <f t="shared" si="130"/>
        <v/>
      </c>
      <c r="L1265" s="33">
        <v>14</v>
      </c>
      <c r="M1265" s="5">
        <f t="shared" si="132"/>
        <v>5.2763819095477393E-3</v>
      </c>
    </row>
    <row r="1266" spans="1:13" ht="25.2" x14ac:dyDescent="0.4">
      <c r="A1266" s="398"/>
      <c r="B1266" s="367"/>
      <c r="C1266" s="353"/>
      <c r="D1266" s="353"/>
      <c r="E1266" s="400"/>
      <c r="F1266" s="11"/>
      <c r="G1266" s="146">
        <v>309</v>
      </c>
      <c r="H1266" s="61" t="s">
        <v>223</v>
      </c>
      <c r="I1266" s="62">
        <v>20</v>
      </c>
      <c r="J1266" s="5">
        <f t="shared" si="131"/>
        <v>7.537688442211055E-3</v>
      </c>
      <c r="K1266" s="148" t="str">
        <f t="shared" si="130"/>
        <v/>
      </c>
      <c r="L1266" s="33">
        <v>20</v>
      </c>
      <c r="M1266" s="5">
        <f t="shared" si="132"/>
        <v>7.537688442211055E-3</v>
      </c>
    </row>
    <row r="1267" spans="1:13" ht="37.799999999999997" x14ac:dyDescent="0.4">
      <c r="A1267" s="398"/>
      <c r="B1267" s="367"/>
      <c r="C1267" s="142" t="s">
        <v>174</v>
      </c>
      <c r="D1267" s="142" t="s">
        <v>446</v>
      </c>
      <c r="E1267" s="400"/>
      <c r="F1267" s="11"/>
      <c r="G1267" s="146">
        <v>310</v>
      </c>
      <c r="H1267" s="61" t="s">
        <v>747</v>
      </c>
      <c r="I1267" s="62">
        <v>4</v>
      </c>
      <c r="J1267" s="5">
        <f t="shared" si="131"/>
        <v>1.507537688442211E-3</v>
      </c>
      <c r="K1267" s="148" t="str">
        <f t="shared" si="130"/>
        <v/>
      </c>
      <c r="L1267" s="33">
        <v>4</v>
      </c>
      <c r="M1267" s="5">
        <f t="shared" si="132"/>
        <v>1.507537688442211E-3</v>
      </c>
    </row>
    <row r="1268" spans="1:13" ht="15.6" customHeight="1" x14ac:dyDescent="0.4">
      <c r="A1268" s="398"/>
      <c r="B1268" s="367"/>
      <c r="C1268" s="353" t="s">
        <v>175</v>
      </c>
      <c r="D1268" s="353" t="s">
        <v>534</v>
      </c>
      <c r="E1268" s="400"/>
      <c r="F1268" s="11"/>
      <c r="G1268" s="146">
        <v>311</v>
      </c>
      <c r="H1268" s="61" t="s">
        <v>142</v>
      </c>
      <c r="I1268" s="62">
        <v>4</v>
      </c>
      <c r="J1268" s="5">
        <f t="shared" si="131"/>
        <v>1.507537688442211E-3</v>
      </c>
      <c r="K1268" s="148" t="str">
        <f t="shared" si="130"/>
        <v/>
      </c>
      <c r="L1268" s="33">
        <v>4</v>
      </c>
      <c r="M1268" s="5">
        <f t="shared" si="132"/>
        <v>1.507537688442211E-3</v>
      </c>
    </row>
    <row r="1269" spans="1:13" ht="25.2" x14ac:dyDescent="0.4">
      <c r="A1269" s="398"/>
      <c r="B1269" s="367"/>
      <c r="C1269" s="353"/>
      <c r="D1269" s="353"/>
      <c r="E1269" s="400"/>
      <c r="F1269" s="11"/>
      <c r="G1269" s="146">
        <v>312</v>
      </c>
      <c r="H1269" s="61" t="s">
        <v>746</v>
      </c>
      <c r="I1269" s="62">
        <v>3</v>
      </c>
      <c r="J1269" s="5">
        <f t="shared" si="131"/>
        <v>1.1306532663316582E-3</v>
      </c>
      <c r="K1269" s="148" t="str">
        <f t="shared" si="130"/>
        <v/>
      </c>
      <c r="L1269" s="33">
        <v>3</v>
      </c>
      <c r="M1269" s="5">
        <f t="shared" si="132"/>
        <v>1.1306532663316582E-3</v>
      </c>
    </row>
    <row r="1270" spans="1:13" ht="37.799999999999997" x14ac:dyDescent="0.4">
      <c r="A1270" s="398"/>
      <c r="B1270" s="367"/>
      <c r="C1270" s="353"/>
      <c r="D1270" s="353"/>
      <c r="E1270" s="400"/>
      <c r="F1270" s="11"/>
      <c r="G1270" s="146">
        <v>313</v>
      </c>
      <c r="H1270" s="61" t="s">
        <v>1003</v>
      </c>
      <c r="I1270" s="62">
        <v>3</v>
      </c>
      <c r="J1270" s="5">
        <f t="shared" si="131"/>
        <v>1.1306532663316582E-3</v>
      </c>
      <c r="K1270" s="148" t="str">
        <f t="shared" si="130"/>
        <v/>
      </c>
      <c r="L1270" s="33">
        <v>3</v>
      </c>
      <c r="M1270" s="5">
        <f t="shared" si="132"/>
        <v>1.1306532663316582E-3</v>
      </c>
    </row>
    <row r="1271" spans="1:13" ht="15.6" customHeight="1" x14ac:dyDescent="0.4">
      <c r="A1271" s="398"/>
      <c r="B1271" s="367"/>
      <c r="C1271" s="353" t="s">
        <v>176</v>
      </c>
      <c r="D1271" s="353" t="s">
        <v>596</v>
      </c>
      <c r="E1271" s="400"/>
      <c r="F1271" s="11"/>
      <c r="G1271" s="146">
        <v>314</v>
      </c>
      <c r="H1271" s="61" t="s">
        <v>1006</v>
      </c>
      <c r="I1271" s="62">
        <v>3</v>
      </c>
      <c r="J1271" s="5">
        <f t="shared" si="131"/>
        <v>1.1306532663316582E-3</v>
      </c>
      <c r="K1271" s="148" t="str">
        <f t="shared" si="130"/>
        <v/>
      </c>
      <c r="L1271" s="33">
        <v>3</v>
      </c>
      <c r="M1271" s="5">
        <f t="shared" si="132"/>
        <v>1.1306532663316582E-3</v>
      </c>
    </row>
    <row r="1272" spans="1:13" ht="15.6" customHeight="1" x14ac:dyDescent="0.4">
      <c r="A1272" s="398"/>
      <c r="B1272" s="367"/>
      <c r="C1272" s="353"/>
      <c r="D1272" s="353"/>
      <c r="E1272" s="400"/>
      <c r="F1272" s="11"/>
      <c r="G1272" s="146">
        <v>315</v>
      </c>
      <c r="H1272" s="61" t="s">
        <v>143</v>
      </c>
      <c r="I1272" s="62">
        <v>4</v>
      </c>
      <c r="J1272" s="5">
        <f t="shared" si="131"/>
        <v>1.507537688442211E-3</v>
      </c>
      <c r="K1272" s="148" t="str">
        <f t="shared" si="130"/>
        <v/>
      </c>
      <c r="L1272" s="33">
        <v>4</v>
      </c>
      <c r="M1272" s="5">
        <f t="shared" si="132"/>
        <v>1.507537688442211E-3</v>
      </c>
    </row>
    <row r="1273" spans="1:13" ht="15.6" customHeight="1" x14ac:dyDescent="0.4">
      <c r="A1273" s="398"/>
      <c r="B1273" s="367"/>
      <c r="C1273" s="353"/>
      <c r="D1273" s="353"/>
      <c r="E1273" s="400"/>
      <c r="F1273" s="11"/>
      <c r="G1273" s="146">
        <v>316</v>
      </c>
      <c r="H1273" s="61" t="s">
        <v>144</v>
      </c>
      <c r="I1273" s="62">
        <v>2</v>
      </c>
      <c r="J1273" s="5">
        <f t="shared" si="131"/>
        <v>7.537688442211055E-4</v>
      </c>
      <c r="K1273" s="148" t="str">
        <f t="shared" si="130"/>
        <v/>
      </c>
      <c r="L1273" s="33">
        <v>2</v>
      </c>
      <c r="M1273" s="5">
        <f t="shared" si="132"/>
        <v>7.537688442211055E-4</v>
      </c>
    </row>
    <row r="1274" spans="1:13" ht="39.6" customHeight="1" x14ac:dyDescent="0.4">
      <c r="A1274" s="398"/>
      <c r="B1274" s="367"/>
      <c r="C1274" s="353" t="s">
        <v>188</v>
      </c>
      <c r="D1274" s="353" t="s">
        <v>548</v>
      </c>
      <c r="E1274" s="400"/>
      <c r="F1274" s="11"/>
      <c r="G1274" s="146">
        <v>317</v>
      </c>
      <c r="H1274" s="61" t="s">
        <v>467</v>
      </c>
      <c r="I1274" s="62">
        <v>6</v>
      </c>
      <c r="J1274" s="5">
        <f t="shared" si="131"/>
        <v>2.2613065326633165E-3</v>
      </c>
      <c r="K1274" s="148" t="str">
        <f t="shared" si="130"/>
        <v/>
      </c>
      <c r="L1274" s="33">
        <v>6</v>
      </c>
      <c r="M1274" s="5">
        <f t="shared" si="132"/>
        <v>2.2613065326633165E-3</v>
      </c>
    </row>
    <row r="1275" spans="1:13" ht="25.2" x14ac:dyDescent="0.4">
      <c r="A1275" s="398"/>
      <c r="B1275" s="367"/>
      <c r="C1275" s="353"/>
      <c r="D1275" s="353"/>
      <c r="E1275" s="400"/>
      <c r="F1275" s="11"/>
      <c r="G1275" s="146">
        <v>318</v>
      </c>
      <c r="H1275" s="61" t="s">
        <v>515</v>
      </c>
      <c r="I1275" s="62">
        <v>4</v>
      </c>
      <c r="J1275" s="5">
        <f t="shared" si="131"/>
        <v>1.507537688442211E-3</v>
      </c>
      <c r="K1275" s="148" t="str">
        <f t="shared" si="130"/>
        <v/>
      </c>
      <c r="L1275" s="33"/>
      <c r="M1275" s="5">
        <f t="shared" si="132"/>
        <v>0</v>
      </c>
    </row>
    <row r="1276" spans="1:13" ht="16.2" customHeight="1" thickBot="1" x14ac:dyDescent="0.45">
      <c r="A1276" s="399"/>
      <c r="B1276" s="368"/>
      <c r="C1276" s="354"/>
      <c r="D1276" s="354"/>
      <c r="E1276" s="401"/>
      <c r="F1276" s="11"/>
      <c r="G1276" s="355" t="s">
        <v>4</v>
      </c>
      <c r="H1276" s="356"/>
      <c r="I1276" s="68">
        <f>SUM(I1263:I1275)</f>
        <v>101</v>
      </c>
      <c r="J1276" s="43">
        <f>SUM(J1263:J1275)</f>
        <v>3.8065326633165815E-2</v>
      </c>
      <c r="K1276" s="148" t="str">
        <f t="shared" si="130"/>
        <v/>
      </c>
      <c r="L1276" s="14">
        <f>SUM(L1263:L1275)</f>
        <v>71</v>
      </c>
      <c r="M1276" s="43">
        <f>SUM(M1263:M1275)</f>
        <v>2.6758793969849242E-2</v>
      </c>
    </row>
    <row r="1277" spans="1:13" ht="6" customHeight="1" thickBot="1" x14ac:dyDescent="0.45">
      <c r="A1277" s="23"/>
      <c r="B1277" s="35"/>
      <c r="C1277" s="23"/>
      <c r="D1277" s="58"/>
      <c r="E1277" s="23"/>
      <c r="F1277" s="9"/>
      <c r="G1277" s="76"/>
      <c r="H1277" s="76"/>
      <c r="I1277" s="77"/>
      <c r="J1277" s="78"/>
      <c r="K1277" s="41"/>
      <c r="L1277" s="77"/>
      <c r="M1277" s="78"/>
    </row>
    <row r="1278" spans="1:13" x14ac:dyDescent="0.4">
      <c r="A1278" s="357" t="s">
        <v>955</v>
      </c>
      <c r="B1278" s="358"/>
      <c r="C1278" s="358"/>
      <c r="D1278" s="358"/>
      <c r="E1278" s="358"/>
      <c r="F1278" s="358"/>
      <c r="G1278" s="358"/>
      <c r="H1278" s="358"/>
      <c r="I1278" s="358"/>
      <c r="J1278" s="359"/>
      <c r="K1278" s="148"/>
      <c r="L1278" s="26" t="s">
        <v>70</v>
      </c>
      <c r="M1278" s="27" t="s">
        <v>78</v>
      </c>
    </row>
    <row r="1279" spans="1:13" x14ac:dyDescent="0.4">
      <c r="A1279" s="146">
        <f>G1263</f>
        <v>306</v>
      </c>
      <c r="B1279" s="392"/>
      <c r="C1279" s="393"/>
      <c r="D1279" s="393"/>
      <c r="E1279" s="393"/>
      <c r="F1279" s="393"/>
      <c r="G1279" s="393"/>
      <c r="H1279" s="393"/>
      <c r="I1279" s="393"/>
      <c r="J1279" s="394"/>
      <c r="K1279" s="41"/>
      <c r="L1279" s="29"/>
      <c r="M1279" s="30"/>
    </row>
    <row r="1280" spans="1:13" x14ac:dyDescent="0.4">
      <c r="A1280" s="146">
        <f t="shared" ref="A1280:A1291" si="133">G1264</f>
        <v>307</v>
      </c>
      <c r="B1280" s="392"/>
      <c r="C1280" s="393"/>
      <c r="D1280" s="393"/>
      <c r="E1280" s="393"/>
      <c r="F1280" s="393"/>
      <c r="G1280" s="393"/>
      <c r="H1280" s="393"/>
      <c r="I1280" s="393"/>
      <c r="J1280" s="394"/>
      <c r="K1280" s="41"/>
      <c r="L1280" s="29"/>
      <c r="M1280" s="30"/>
    </row>
    <row r="1281" spans="1:13" x14ac:dyDescent="0.4">
      <c r="A1281" s="146">
        <f t="shared" si="133"/>
        <v>308</v>
      </c>
      <c r="B1281" s="392"/>
      <c r="C1281" s="393"/>
      <c r="D1281" s="393"/>
      <c r="E1281" s="393"/>
      <c r="F1281" s="393"/>
      <c r="G1281" s="393"/>
      <c r="H1281" s="393"/>
      <c r="I1281" s="393"/>
      <c r="J1281" s="394"/>
      <c r="K1281" s="41"/>
      <c r="L1281" s="29"/>
      <c r="M1281" s="30"/>
    </row>
    <row r="1282" spans="1:13" x14ac:dyDescent="0.4">
      <c r="A1282" s="146">
        <f t="shared" si="133"/>
        <v>309</v>
      </c>
      <c r="B1282" s="392"/>
      <c r="C1282" s="393"/>
      <c r="D1282" s="393"/>
      <c r="E1282" s="393"/>
      <c r="F1282" s="393"/>
      <c r="G1282" s="393"/>
      <c r="H1282" s="393"/>
      <c r="I1282" s="393"/>
      <c r="J1282" s="394"/>
      <c r="K1282" s="41"/>
      <c r="L1282" s="29"/>
      <c r="M1282" s="30"/>
    </row>
    <row r="1283" spans="1:13" x14ac:dyDescent="0.4">
      <c r="A1283" s="146">
        <f t="shared" si="133"/>
        <v>310</v>
      </c>
      <c r="B1283" s="392"/>
      <c r="C1283" s="393"/>
      <c r="D1283" s="393"/>
      <c r="E1283" s="393"/>
      <c r="F1283" s="393"/>
      <c r="G1283" s="393"/>
      <c r="H1283" s="393"/>
      <c r="I1283" s="393"/>
      <c r="J1283" s="394"/>
      <c r="K1283" s="41"/>
      <c r="L1283" s="29"/>
      <c r="M1283" s="30"/>
    </row>
    <row r="1284" spans="1:13" x14ac:dyDescent="0.4">
      <c r="A1284" s="146">
        <f t="shared" si="133"/>
        <v>311</v>
      </c>
      <c r="B1284" s="392"/>
      <c r="C1284" s="393"/>
      <c r="D1284" s="393"/>
      <c r="E1284" s="393"/>
      <c r="F1284" s="393"/>
      <c r="G1284" s="393"/>
      <c r="H1284" s="393"/>
      <c r="I1284" s="393"/>
      <c r="J1284" s="394"/>
      <c r="K1284" s="41"/>
      <c r="L1284" s="29"/>
      <c r="M1284" s="30"/>
    </row>
    <row r="1285" spans="1:13" x14ac:dyDescent="0.4">
      <c r="A1285" s="146">
        <f t="shared" si="133"/>
        <v>312</v>
      </c>
      <c r="B1285" s="392"/>
      <c r="C1285" s="393"/>
      <c r="D1285" s="393"/>
      <c r="E1285" s="393"/>
      <c r="F1285" s="393"/>
      <c r="G1285" s="393"/>
      <c r="H1285" s="393"/>
      <c r="I1285" s="393"/>
      <c r="J1285" s="394"/>
      <c r="K1285" s="41"/>
      <c r="L1285" s="29"/>
      <c r="M1285" s="30"/>
    </row>
    <row r="1286" spans="1:13" x14ac:dyDescent="0.4">
      <c r="A1286" s="146">
        <f t="shared" si="133"/>
        <v>313</v>
      </c>
      <c r="B1286" s="392"/>
      <c r="C1286" s="393"/>
      <c r="D1286" s="393"/>
      <c r="E1286" s="393"/>
      <c r="F1286" s="393"/>
      <c r="G1286" s="393"/>
      <c r="H1286" s="393"/>
      <c r="I1286" s="393"/>
      <c r="J1286" s="394"/>
      <c r="K1286" s="41"/>
      <c r="L1286" s="29"/>
      <c r="M1286" s="30"/>
    </row>
    <row r="1287" spans="1:13" x14ac:dyDescent="0.4">
      <c r="A1287" s="146">
        <f t="shared" si="133"/>
        <v>314</v>
      </c>
      <c r="B1287" s="392"/>
      <c r="C1287" s="393"/>
      <c r="D1287" s="393"/>
      <c r="E1287" s="393"/>
      <c r="F1287" s="393"/>
      <c r="G1287" s="393"/>
      <c r="H1287" s="393"/>
      <c r="I1287" s="393"/>
      <c r="J1287" s="394"/>
      <c r="K1287" s="41"/>
      <c r="L1287" s="29"/>
      <c r="M1287" s="30"/>
    </row>
    <row r="1288" spans="1:13" x14ac:dyDescent="0.4">
      <c r="A1288" s="146">
        <f t="shared" si="133"/>
        <v>315</v>
      </c>
      <c r="B1288" s="392"/>
      <c r="C1288" s="393"/>
      <c r="D1288" s="393"/>
      <c r="E1288" s="393"/>
      <c r="F1288" s="393"/>
      <c r="G1288" s="393"/>
      <c r="H1288" s="393"/>
      <c r="I1288" s="393"/>
      <c r="J1288" s="394"/>
      <c r="K1288" s="41"/>
      <c r="L1288" s="29"/>
      <c r="M1288" s="30"/>
    </row>
    <row r="1289" spans="1:13" x14ac:dyDescent="0.4">
      <c r="A1289" s="146">
        <f t="shared" si="133"/>
        <v>316</v>
      </c>
      <c r="B1289" s="392"/>
      <c r="C1289" s="393"/>
      <c r="D1289" s="393"/>
      <c r="E1289" s="393"/>
      <c r="F1289" s="393"/>
      <c r="G1289" s="393"/>
      <c r="H1289" s="393"/>
      <c r="I1289" s="393"/>
      <c r="J1289" s="394"/>
      <c r="K1289" s="41"/>
      <c r="L1289" s="29"/>
      <c r="M1289" s="30"/>
    </row>
    <row r="1290" spans="1:13" x14ac:dyDescent="0.4">
      <c r="A1290" s="146">
        <f t="shared" si="133"/>
        <v>317</v>
      </c>
      <c r="B1290" s="392"/>
      <c r="C1290" s="393"/>
      <c r="D1290" s="393"/>
      <c r="E1290" s="393"/>
      <c r="F1290" s="393"/>
      <c r="G1290" s="393"/>
      <c r="H1290" s="393"/>
      <c r="I1290" s="393"/>
      <c r="J1290" s="394"/>
      <c r="K1290" s="41"/>
      <c r="L1290" s="29"/>
      <c r="M1290" s="30"/>
    </row>
    <row r="1291" spans="1:13" ht="13.2" thickBot="1" x14ac:dyDescent="0.45">
      <c r="A1291" s="147">
        <f t="shared" si="133"/>
        <v>318</v>
      </c>
      <c r="B1291" s="395"/>
      <c r="C1291" s="396"/>
      <c r="D1291" s="396"/>
      <c r="E1291" s="396"/>
      <c r="F1291" s="396"/>
      <c r="G1291" s="396"/>
      <c r="H1291" s="396"/>
      <c r="I1291" s="396"/>
      <c r="J1291" s="397"/>
      <c r="K1291" s="41"/>
      <c r="L1291" s="31"/>
      <c r="M1291" s="32"/>
    </row>
    <row r="1292" spans="1:13" ht="6" customHeight="1" thickBot="1" x14ac:dyDescent="0.45">
      <c r="A1292" s="23"/>
      <c r="B1292" s="35"/>
      <c r="C1292" s="23"/>
      <c r="D1292" s="58"/>
      <c r="E1292" s="23"/>
      <c r="F1292" s="9"/>
      <c r="G1292" s="76"/>
      <c r="H1292" s="76"/>
      <c r="I1292" s="77"/>
      <c r="J1292" s="78"/>
      <c r="K1292" s="41"/>
      <c r="L1292" s="77"/>
      <c r="M1292" s="78"/>
    </row>
    <row r="1293" spans="1:13" ht="37.950000000000003" customHeight="1" x14ac:dyDescent="0.4">
      <c r="A1293" s="363">
        <v>11.2</v>
      </c>
      <c r="B1293" s="366" t="s">
        <v>776</v>
      </c>
      <c r="C1293" s="150" t="s">
        <v>60</v>
      </c>
      <c r="D1293" s="152" t="s">
        <v>145</v>
      </c>
      <c r="E1293" s="370">
        <f>I1301</f>
        <v>26</v>
      </c>
      <c r="F1293" s="6"/>
      <c r="G1293" s="145">
        <v>319</v>
      </c>
      <c r="H1293" s="4" t="s">
        <v>922</v>
      </c>
      <c r="I1293" s="66">
        <v>3</v>
      </c>
      <c r="J1293" s="67">
        <f>I1293*15%/398</f>
        <v>1.1306532663316582E-3</v>
      </c>
      <c r="K1293" s="148" t="str">
        <f t="shared" si="130"/>
        <v/>
      </c>
      <c r="L1293" s="86">
        <v>3</v>
      </c>
      <c r="M1293" s="67">
        <f>L1293*15%/398</f>
        <v>1.1306532663316582E-3</v>
      </c>
    </row>
    <row r="1294" spans="1:13" ht="33" customHeight="1" x14ac:dyDescent="0.4">
      <c r="A1294" s="364"/>
      <c r="B1294" s="367"/>
      <c r="C1294" s="390" t="s">
        <v>139</v>
      </c>
      <c r="D1294" s="353" t="s">
        <v>535</v>
      </c>
      <c r="E1294" s="371"/>
      <c r="F1294" s="6"/>
      <c r="G1294" s="146">
        <v>320</v>
      </c>
      <c r="H1294" s="61" t="s">
        <v>567</v>
      </c>
      <c r="I1294" s="62">
        <v>4</v>
      </c>
      <c r="J1294" s="1">
        <f>I1294*15%/398</f>
        <v>1.507537688442211E-3</v>
      </c>
      <c r="K1294" s="148" t="str">
        <f t="shared" si="130"/>
        <v/>
      </c>
      <c r="L1294" s="33">
        <v>4</v>
      </c>
      <c r="M1294" s="1">
        <f>L1294*15%/398</f>
        <v>1.507537688442211E-3</v>
      </c>
    </row>
    <row r="1295" spans="1:13" ht="23.4" customHeight="1" x14ac:dyDescent="0.4">
      <c r="A1295" s="364"/>
      <c r="B1295" s="367"/>
      <c r="C1295" s="390"/>
      <c r="D1295" s="353"/>
      <c r="E1295" s="371"/>
      <c r="F1295" s="6"/>
      <c r="G1295" s="146">
        <v>321</v>
      </c>
      <c r="H1295" s="61" t="s">
        <v>358</v>
      </c>
      <c r="I1295" s="62">
        <v>3</v>
      </c>
      <c r="J1295" s="1">
        <f t="shared" ref="J1295:J1300" si="134">I1295*15%/398</f>
        <v>1.1306532663316582E-3</v>
      </c>
      <c r="K1295" s="148" t="str">
        <f t="shared" si="130"/>
        <v/>
      </c>
      <c r="L1295" s="33">
        <v>3</v>
      </c>
      <c r="M1295" s="1">
        <f t="shared" ref="M1295:M1300" si="135">L1295*15%/398</f>
        <v>1.1306532663316582E-3</v>
      </c>
    </row>
    <row r="1296" spans="1:13" ht="28.95" customHeight="1" x14ac:dyDescent="0.4">
      <c r="A1296" s="364"/>
      <c r="B1296" s="367"/>
      <c r="C1296" s="390"/>
      <c r="D1296" s="353"/>
      <c r="E1296" s="371"/>
      <c r="F1296" s="6"/>
      <c r="G1296" s="146">
        <v>322</v>
      </c>
      <c r="H1296" s="61" t="s">
        <v>520</v>
      </c>
      <c r="I1296" s="62">
        <v>3</v>
      </c>
      <c r="J1296" s="1">
        <f t="shared" si="134"/>
        <v>1.1306532663316582E-3</v>
      </c>
      <c r="K1296" s="148" t="str">
        <f t="shared" si="130"/>
        <v/>
      </c>
      <c r="L1296" s="33">
        <v>3</v>
      </c>
      <c r="M1296" s="1">
        <f t="shared" si="135"/>
        <v>1.1306532663316582E-3</v>
      </c>
    </row>
    <row r="1297" spans="1:13" ht="50.4" x14ac:dyDescent="0.4">
      <c r="A1297" s="364"/>
      <c r="B1297" s="367"/>
      <c r="C1297" s="149" t="s">
        <v>140</v>
      </c>
      <c r="D1297" s="142" t="s">
        <v>597</v>
      </c>
      <c r="E1297" s="371"/>
      <c r="F1297" s="6"/>
      <c r="G1297" s="146">
        <v>323</v>
      </c>
      <c r="H1297" s="61" t="s">
        <v>990</v>
      </c>
      <c r="I1297" s="62">
        <v>6</v>
      </c>
      <c r="J1297" s="1">
        <f t="shared" si="134"/>
        <v>2.2613065326633165E-3</v>
      </c>
      <c r="K1297" s="148" t="str">
        <f t="shared" si="130"/>
        <v/>
      </c>
      <c r="L1297" s="33">
        <v>6</v>
      </c>
      <c r="M1297" s="1">
        <f t="shared" si="135"/>
        <v>2.2613065326633165E-3</v>
      </c>
    </row>
    <row r="1298" spans="1:13" ht="15.6" customHeight="1" x14ac:dyDescent="0.4">
      <c r="A1298" s="364"/>
      <c r="B1298" s="367"/>
      <c r="C1298" s="390" t="s">
        <v>141</v>
      </c>
      <c r="D1298" s="353" t="s">
        <v>516</v>
      </c>
      <c r="E1298" s="371"/>
      <c r="F1298" s="6"/>
      <c r="G1298" s="146">
        <v>324</v>
      </c>
      <c r="H1298" s="61" t="s">
        <v>468</v>
      </c>
      <c r="I1298" s="62">
        <v>2</v>
      </c>
      <c r="J1298" s="1">
        <f t="shared" si="134"/>
        <v>7.537688442211055E-4</v>
      </c>
      <c r="K1298" s="148" t="str">
        <f t="shared" si="130"/>
        <v/>
      </c>
      <c r="L1298" s="33">
        <v>2</v>
      </c>
      <c r="M1298" s="1">
        <f t="shared" si="135"/>
        <v>7.537688442211055E-4</v>
      </c>
    </row>
    <row r="1299" spans="1:13" ht="25.2" x14ac:dyDescent="0.4">
      <c r="A1299" s="364"/>
      <c r="B1299" s="367"/>
      <c r="C1299" s="390"/>
      <c r="D1299" s="353"/>
      <c r="E1299" s="371"/>
      <c r="F1299" s="6"/>
      <c r="G1299" s="146">
        <v>325</v>
      </c>
      <c r="H1299" s="61" t="s">
        <v>991</v>
      </c>
      <c r="I1299" s="62">
        <v>2</v>
      </c>
      <c r="J1299" s="1">
        <f t="shared" si="134"/>
        <v>7.537688442211055E-4</v>
      </c>
      <c r="K1299" s="148" t="str">
        <f t="shared" si="130"/>
        <v/>
      </c>
      <c r="L1299" s="33">
        <v>2</v>
      </c>
      <c r="M1299" s="1">
        <f t="shared" si="135"/>
        <v>7.537688442211055E-4</v>
      </c>
    </row>
    <row r="1300" spans="1:13" ht="25.2" x14ac:dyDescent="0.4">
      <c r="A1300" s="364"/>
      <c r="B1300" s="367"/>
      <c r="C1300" s="390"/>
      <c r="D1300" s="353"/>
      <c r="E1300" s="371"/>
      <c r="F1300" s="6"/>
      <c r="G1300" s="146">
        <v>326</v>
      </c>
      <c r="H1300" s="61" t="s">
        <v>146</v>
      </c>
      <c r="I1300" s="62">
        <v>3</v>
      </c>
      <c r="J1300" s="1">
        <f t="shared" si="134"/>
        <v>1.1306532663316582E-3</v>
      </c>
      <c r="K1300" s="148" t="str">
        <f t="shared" si="130"/>
        <v/>
      </c>
      <c r="L1300" s="33">
        <v>3</v>
      </c>
      <c r="M1300" s="1">
        <f t="shared" si="135"/>
        <v>1.1306532663316582E-3</v>
      </c>
    </row>
    <row r="1301" spans="1:13" ht="16.2" customHeight="1" thickBot="1" x14ac:dyDescent="0.45">
      <c r="A1301" s="365"/>
      <c r="B1301" s="368"/>
      <c r="C1301" s="391"/>
      <c r="D1301" s="354"/>
      <c r="E1301" s="372"/>
      <c r="F1301" s="6"/>
      <c r="G1301" s="355" t="s">
        <v>4</v>
      </c>
      <c r="H1301" s="356"/>
      <c r="I1301" s="63">
        <f>SUM(I1293:I1300)</f>
        <v>26</v>
      </c>
      <c r="J1301" s="2">
        <f>SUM(J1293:J1300)</f>
        <v>9.7989949748743723E-3</v>
      </c>
      <c r="K1301" s="148" t="str">
        <f t="shared" si="130"/>
        <v/>
      </c>
      <c r="L1301" s="3">
        <f>SUM(L1293:L1300)</f>
        <v>26</v>
      </c>
      <c r="M1301" s="2">
        <f>SUM(M1293:M1300)</f>
        <v>9.7989949748743723E-3</v>
      </c>
    </row>
    <row r="1302" spans="1:13" ht="6" customHeight="1" thickBot="1" x14ac:dyDescent="0.45">
      <c r="A1302" s="41"/>
      <c r="B1302" s="35"/>
      <c r="C1302" s="41"/>
      <c r="D1302" s="58"/>
      <c r="E1302" s="41"/>
      <c r="G1302" s="76"/>
      <c r="H1302" s="76"/>
      <c r="I1302" s="83"/>
      <c r="J1302" s="84"/>
      <c r="K1302" s="41"/>
      <c r="L1302" s="87"/>
      <c r="M1302" s="94"/>
    </row>
    <row r="1303" spans="1:13" x14ac:dyDescent="0.4">
      <c r="A1303" s="357" t="s">
        <v>955</v>
      </c>
      <c r="B1303" s="358"/>
      <c r="C1303" s="358"/>
      <c r="D1303" s="358"/>
      <c r="E1303" s="358"/>
      <c r="F1303" s="358"/>
      <c r="G1303" s="358"/>
      <c r="H1303" s="358"/>
      <c r="I1303" s="358"/>
      <c r="J1303" s="359"/>
      <c r="K1303" s="148"/>
      <c r="L1303" s="26" t="s">
        <v>70</v>
      </c>
      <c r="M1303" s="27" t="s">
        <v>78</v>
      </c>
    </row>
    <row r="1304" spans="1:13" x14ac:dyDescent="0.4">
      <c r="A1304" s="146">
        <f>G1293</f>
        <v>319</v>
      </c>
      <c r="B1304" s="351"/>
      <c r="C1304" s="351"/>
      <c r="D1304" s="351"/>
      <c r="E1304" s="351"/>
      <c r="F1304" s="351"/>
      <c r="G1304" s="351"/>
      <c r="H1304" s="351"/>
      <c r="I1304" s="351"/>
      <c r="J1304" s="352"/>
      <c r="K1304" s="41"/>
      <c r="L1304" s="29"/>
      <c r="M1304" s="30"/>
    </row>
    <row r="1305" spans="1:13" x14ac:dyDescent="0.4">
      <c r="A1305" s="146">
        <f t="shared" ref="A1305:A1311" si="136">G1294</f>
        <v>320</v>
      </c>
      <c r="B1305" s="351"/>
      <c r="C1305" s="351"/>
      <c r="D1305" s="351"/>
      <c r="E1305" s="351"/>
      <c r="F1305" s="351"/>
      <c r="G1305" s="351"/>
      <c r="H1305" s="351"/>
      <c r="I1305" s="351"/>
      <c r="J1305" s="352"/>
      <c r="K1305" s="41"/>
      <c r="L1305" s="29"/>
      <c r="M1305" s="30"/>
    </row>
    <row r="1306" spans="1:13" x14ac:dyDescent="0.4">
      <c r="A1306" s="146">
        <f t="shared" si="136"/>
        <v>321</v>
      </c>
      <c r="B1306" s="351"/>
      <c r="C1306" s="351"/>
      <c r="D1306" s="351"/>
      <c r="E1306" s="351"/>
      <c r="F1306" s="351"/>
      <c r="G1306" s="351"/>
      <c r="H1306" s="351"/>
      <c r="I1306" s="351"/>
      <c r="J1306" s="352"/>
      <c r="K1306" s="41"/>
      <c r="L1306" s="29"/>
      <c r="M1306" s="30"/>
    </row>
    <row r="1307" spans="1:13" x14ac:dyDescent="0.4">
      <c r="A1307" s="146">
        <f t="shared" si="136"/>
        <v>322</v>
      </c>
      <c r="B1307" s="351"/>
      <c r="C1307" s="351"/>
      <c r="D1307" s="351"/>
      <c r="E1307" s="351"/>
      <c r="F1307" s="351"/>
      <c r="G1307" s="351"/>
      <c r="H1307" s="351"/>
      <c r="I1307" s="351"/>
      <c r="J1307" s="352"/>
      <c r="K1307" s="41"/>
      <c r="L1307" s="29"/>
      <c r="M1307" s="30"/>
    </row>
    <row r="1308" spans="1:13" x14ac:dyDescent="0.4">
      <c r="A1308" s="146">
        <f t="shared" si="136"/>
        <v>323</v>
      </c>
      <c r="B1308" s="351"/>
      <c r="C1308" s="351"/>
      <c r="D1308" s="351"/>
      <c r="E1308" s="351"/>
      <c r="F1308" s="351"/>
      <c r="G1308" s="351"/>
      <c r="H1308" s="351"/>
      <c r="I1308" s="351"/>
      <c r="J1308" s="352"/>
      <c r="K1308" s="41"/>
      <c r="L1308" s="29"/>
      <c r="M1308" s="30"/>
    </row>
    <row r="1309" spans="1:13" x14ac:dyDescent="0.4">
      <c r="A1309" s="146">
        <f t="shared" si="136"/>
        <v>324</v>
      </c>
      <c r="B1309" s="351"/>
      <c r="C1309" s="351"/>
      <c r="D1309" s="351"/>
      <c r="E1309" s="351"/>
      <c r="F1309" s="351"/>
      <c r="G1309" s="351"/>
      <c r="H1309" s="351"/>
      <c r="I1309" s="351"/>
      <c r="J1309" s="352"/>
      <c r="K1309" s="41"/>
      <c r="L1309" s="29"/>
      <c r="M1309" s="30"/>
    </row>
    <row r="1310" spans="1:13" x14ac:dyDescent="0.4">
      <c r="A1310" s="146">
        <f t="shared" si="136"/>
        <v>325</v>
      </c>
      <c r="B1310" s="351"/>
      <c r="C1310" s="351"/>
      <c r="D1310" s="351"/>
      <c r="E1310" s="351"/>
      <c r="F1310" s="351"/>
      <c r="G1310" s="351"/>
      <c r="H1310" s="351"/>
      <c r="I1310" s="351"/>
      <c r="J1310" s="352"/>
      <c r="K1310" s="41"/>
      <c r="L1310" s="29"/>
      <c r="M1310" s="30"/>
    </row>
    <row r="1311" spans="1:13" ht="13.2" thickBot="1" x14ac:dyDescent="0.45">
      <c r="A1311" s="147">
        <f t="shared" si="136"/>
        <v>326</v>
      </c>
      <c r="B1311" s="360"/>
      <c r="C1311" s="360"/>
      <c r="D1311" s="360"/>
      <c r="E1311" s="360"/>
      <c r="F1311" s="360"/>
      <c r="G1311" s="360"/>
      <c r="H1311" s="360"/>
      <c r="I1311" s="360"/>
      <c r="J1311" s="361"/>
      <c r="K1311" s="41"/>
      <c r="L1311" s="31"/>
      <c r="M1311" s="32"/>
    </row>
    <row r="1312" spans="1:13" ht="6" customHeight="1" thickBot="1" x14ac:dyDescent="0.45">
      <c r="A1312" s="23"/>
      <c r="B1312" s="35"/>
      <c r="C1312" s="35"/>
      <c r="D1312" s="35"/>
      <c r="E1312" s="35"/>
      <c r="F1312" s="35"/>
      <c r="G1312" s="35"/>
      <c r="H1312" s="35"/>
      <c r="I1312" s="36"/>
      <c r="J1312" s="36"/>
      <c r="K1312" s="41"/>
      <c r="L1312" s="36"/>
      <c r="M1312" s="36"/>
    </row>
    <row r="1313" spans="1:13" ht="12.6" customHeight="1" x14ac:dyDescent="0.4">
      <c r="A1313" s="363">
        <v>11.3</v>
      </c>
      <c r="B1313" s="366" t="s">
        <v>608</v>
      </c>
      <c r="C1313" s="389" t="s">
        <v>61</v>
      </c>
      <c r="D1313" s="369" t="s">
        <v>598</v>
      </c>
      <c r="E1313" s="370">
        <f>I1324</f>
        <v>29</v>
      </c>
      <c r="F1313" s="49"/>
      <c r="G1313" s="145">
        <v>327</v>
      </c>
      <c r="H1313" s="4" t="s">
        <v>224</v>
      </c>
      <c r="I1313" s="66">
        <v>2</v>
      </c>
      <c r="J1313" s="67">
        <f>I1313*15%/398</f>
        <v>7.537688442211055E-4</v>
      </c>
      <c r="K1313" s="148" t="str">
        <f t="shared" si="130"/>
        <v/>
      </c>
      <c r="L1313" s="86">
        <v>2</v>
      </c>
      <c r="M1313" s="67">
        <f>L1313*15%/398</f>
        <v>7.537688442211055E-4</v>
      </c>
    </row>
    <row r="1314" spans="1:13" ht="15.6" customHeight="1" x14ac:dyDescent="0.4">
      <c r="A1314" s="364"/>
      <c r="B1314" s="367"/>
      <c r="C1314" s="390"/>
      <c r="D1314" s="353"/>
      <c r="E1314" s="371"/>
      <c r="F1314" s="49"/>
      <c r="G1314" s="146">
        <v>328</v>
      </c>
      <c r="H1314" s="61" t="s">
        <v>750</v>
      </c>
      <c r="I1314" s="62">
        <v>3</v>
      </c>
      <c r="J1314" s="1">
        <f>I1314*15%/398</f>
        <v>1.1306532663316582E-3</v>
      </c>
      <c r="K1314" s="148" t="str">
        <f t="shared" si="130"/>
        <v/>
      </c>
      <c r="L1314" s="33">
        <v>3</v>
      </c>
      <c r="M1314" s="1">
        <f>L1314*15%/398</f>
        <v>1.1306532663316582E-3</v>
      </c>
    </row>
    <row r="1315" spans="1:13" ht="25.2" x14ac:dyDescent="0.4">
      <c r="A1315" s="364"/>
      <c r="B1315" s="367"/>
      <c r="C1315" s="390"/>
      <c r="D1315" s="353"/>
      <c r="E1315" s="371"/>
      <c r="F1315" s="49"/>
      <c r="G1315" s="146">
        <v>329</v>
      </c>
      <c r="H1315" s="61" t="s">
        <v>599</v>
      </c>
      <c r="I1315" s="62">
        <v>2</v>
      </c>
      <c r="J1315" s="1">
        <f t="shared" ref="J1315:J1323" si="137">I1315*15%/398</f>
        <v>7.537688442211055E-4</v>
      </c>
      <c r="K1315" s="148" t="str">
        <f t="shared" si="130"/>
        <v/>
      </c>
      <c r="L1315" s="33">
        <v>2</v>
      </c>
      <c r="M1315" s="1">
        <f t="shared" ref="M1315:M1323" si="138">L1315*15%/398</f>
        <v>7.537688442211055E-4</v>
      </c>
    </row>
    <row r="1316" spans="1:13" ht="15.6" customHeight="1" x14ac:dyDescent="0.4">
      <c r="A1316" s="364"/>
      <c r="B1316" s="367"/>
      <c r="C1316" s="390"/>
      <c r="D1316" s="353"/>
      <c r="E1316" s="371"/>
      <c r="F1316" s="49"/>
      <c r="G1316" s="146">
        <v>330</v>
      </c>
      <c r="H1316" s="61" t="s">
        <v>220</v>
      </c>
      <c r="I1316" s="62">
        <v>2</v>
      </c>
      <c r="J1316" s="1">
        <f t="shared" si="137"/>
        <v>7.537688442211055E-4</v>
      </c>
      <c r="K1316" s="148" t="str">
        <f t="shared" si="130"/>
        <v/>
      </c>
      <c r="L1316" s="33">
        <v>2</v>
      </c>
      <c r="M1316" s="1">
        <f t="shared" si="138"/>
        <v>7.537688442211055E-4</v>
      </c>
    </row>
    <row r="1317" spans="1:13" ht="25.2" x14ac:dyDescent="0.4">
      <c r="A1317" s="364"/>
      <c r="B1317" s="367"/>
      <c r="C1317" s="390"/>
      <c r="D1317" s="353"/>
      <c r="E1317" s="371"/>
      <c r="F1317" s="49"/>
      <c r="G1317" s="146">
        <v>331</v>
      </c>
      <c r="H1317" s="61" t="s">
        <v>147</v>
      </c>
      <c r="I1317" s="62">
        <v>2</v>
      </c>
      <c r="J1317" s="1">
        <f t="shared" si="137"/>
        <v>7.537688442211055E-4</v>
      </c>
      <c r="K1317" s="148" t="str">
        <f t="shared" si="130"/>
        <v/>
      </c>
      <c r="L1317" s="33">
        <v>2</v>
      </c>
      <c r="M1317" s="1">
        <f t="shared" si="138"/>
        <v>7.537688442211055E-4</v>
      </c>
    </row>
    <row r="1318" spans="1:13" ht="15.6" customHeight="1" x14ac:dyDescent="0.4">
      <c r="A1318" s="364"/>
      <c r="B1318" s="367"/>
      <c r="C1318" s="390"/>
      <c r="D1318" s="353"/>
      <c r="E1318" s="371"/>
      <c r="F1318" s="49"/>
      <c r="G1318" s="146">
        <v>332</v>
      </c>
      <c r="H1318" s="61" t="s">
        <v>989</v>
      </c>
      <c r="I1318" s="62">
        <v>2</v>
      </c>
      <c r="J1318" s="1">
        <f t="shared" si="137"/>
        <v>7.537688442211055E-4</v>
      </c>
      <c r="K1318" s="148" t="str">
        <f t="shared" si="130"/>
        <v/>
      </c>
      <c r="L1318" s="33">
        <v>2</v>
      </c>
      <c r="M1318" s="1">
        <f t="shared" si="138"/>
        <v>7.537688442211055E-4</v>
      </c>
    </row>
    <row r="1319" spans="1:13" ht="15.6" customHeight="1" x14ac:dyDescent="0.4">
      <c r="A1319" s="364"/>
      <c r="B1319" s="367"/>
      <c r="C1319" s="390"/>
      <c r="D1319" s="353"/>
      <c r="E1319" s="371"/>
      <c r="F1319" s="49"/>
      <c r="G1319" s="146">
        <v>333</v>
      </c>
      <c r="H1319" s="61" t="s">
        <v>738</v>
      </c>
      <c r="I1319" s="62">
        <v>2</v>
      </c>
      <c r="J1319" s="1">
        <f t="shared" si="137"/>
        <v>7.537688442211055E-4</v>
      </c>
      <c r="K1319" s="148" t="str">
        <f t="shared" si="130"/>
        <v/>
      </c>
      <c r="L1319" s="33">
        <v>2</v>
      </c>
      <c r="M1319" s="1">
        <f t="shared" si="138"/>
        <v>7.537688442211055E-4</v>
      </c>
    </row>
    <row r="1320" spans="1:13" ht="15.6" customHeight="1" x14ac:dyDescent="0.4">
      <c r="A1320" s="364"/>
      <c r="B1320" s="367"/>
      <c r="C1320" s="390"/>
      <c r="D1320" s="353"/>
      <c r="E1320" s="371"/>
      <c r="F1320" s="6"/>
      <c r="G1320" s="146">
        <v>334</v>
      </c>
      <c r="H1320" s="61" t="s">
        <v>148</v>
      </c>
      <c r="I1320" s="62">
        <v>4</v>
      </c>
      <c r="J1320" s="1">
        <f t="shared" si="137"/>
        <v>1.507537688442211E-3</v>
      </c>
      <c r="K1320" s="148" t="str">
        <f t="shared" si="130"/>
        <v/>
      </c>
      <c r="L1320" s="33">
        <v>4</v>
      </c>
      <c r="M1320" s="1">
        <f t="shared" si="138"/>
        <v>1.507537688442211E-3</v>
      </c>
    </row>
    <row r="1321" spans="1:13" ht="15.6" customHeight="1" x14ac:dyDescent="0.4">
      <c r="A1321" s="364"/>
      <c r="B1321" s="367"/>
      <c r="C1321" s="390"/>
      <c r="D1321" s="353"/>
      <c r="E1321" s="371"/>
      <c r="F1321" s="6"/>
      <c r="G1321" s="146">
        <v>335</v>
      </c>
      <c r="H1321" s="61" t="s">
        <v>752</v>
      </c>
      <c r="I1321" s="62">
        <v>3</v>
      </c>
      <c r="J1321" s="1">
        <f t="shared" si="137"/>
        <v>1.1306532663316582E-3</v>
      </c>
      <c r="K1321" s="148" t="str">
        <f t="shared" si="130"/>
        <v/>
      </c>
      <c r="L1321" s="33">
        <v>3</v>
      </c>
      <c r="M1321" s="1">
        <f t="shared" si="138"/>
        <v>1.1306532663316582E-3</v>
      </c>
    </row>
    <row r="1322" spans="1:13" ht="15.6" customHeight="1" x14ac:dyDescent="0.4">
      <c r="A1322" s="364"/>
      <c r="B1322" s="367"/>
      <c r="C1322" s="390"/>
      <c r="D1322" s="353"/>
      <c r="E1322" s="371"/>
      <c r="F1322" s="6"/>
      <c r="G1322" s="146">
        <v>336</v>
      </c>
      <c r="H1322" s="189" t="s">
        <v>564</v>
      </c>
      <c r="I1322" s="62">
        <v>4</v>
      </c>
      <c r="J1322" s="1">
        <f t="shared" si="137"/>
        <v>1.507537688442211E-3</v>
      </c>
      <c r="K1322" s="148" t="str">
        <f t="shared" si="130"/>
        <v/>
      </c>
      <c r="L1322" s="33">
        <v>4</v>
      </c>
      <c r="M1322" s="1">
        <f t="shared" si="138"/>
        <v>1.507537688442211E-3</v>
      </c>
    </row>
    <row r="1323" spans="1:13" ht="15.6" customHeight="1" x14ac:dyDescent="0.4">
      <c r="A1323" s="364"/>
      <c r="B1323" s="367"/>
      <c r="C1323" s="390"/>
      <c r="D1323" s="353"/>
      <c r="E1323" s="371"/>
      <c r="F1323" s="6"/>
      <c r="G1323" s="146">
        <v>337</v>
      </c>
      <c r="H1323" s="61" t="s">
        <v>149</v>
      </c>
      <c r="I1323" s="62">
        <v>3</v>
      </c>
      <c r="J1323" s="1">
        <f t="shared" si="137"/>
        <v>1.1306532663316582E-3</v>
      </c>
      <c r="K1323" s="148" t="str">
        <f t="shared" si="130"/>
        <v/>
      </c>
      <c r="L1323" s="33">
        <v>3</v>
      </c>
      <c r="M1323" s="1">
        <f t="shared" si="138"/>
        <v>1.1306532663316582E-3</v>
      </c>
    </row>
    <row r="1324" spans="1:13" ht="16.2" customHeight="1" thickBot="1" x14ac:dyDescent="0.45">
      <c r="A1324" s="365"/>
      <c r="B1324" s="368"/>
      <c r="C1324" s="391"/>
      <c r="D1324" s="354"/>
      <c r="E1324" s="372"/>
      <c r="F1324" s="6"/>
      <c r="G1324" s="355" t="s">
        <v>4</v>
      </c>
      <c r="H1324" s="356"/>
      <c r="I1324" s="63">
        <f>SUM(I1313:I1323)</f>
        <v>29</v>
      </c>
      <c r="J1324" s="2">
        <f>SUM(J1313:J1323)</f>
        <v>1.0929648241206031E-2</v>
      </c>
      <c r="K1324" s="148" t="str">
        <f t="shared" si="130"/>
        <v/>
      </c>
      <c r="L1324" s="3">
        <f>SUM(L1313:L1323)</f>
        <v>29</v>
      </c>
      <c r="M1324" s="2">
        <f>SUM(M1313:M1323)</f>
        <v>1.0929648241206031E-2</v>
      </c>
    </row>
    <row r="1325" spans="1:13" ht="6" customHeight="1" thickBot="1" x14ac:dyDescent="0.45">
      <c r="K1325" s="41"/>
    </row>
    <row r="1326" spans="1:13" x14ac:dyDescent="0.4">
      <c r="A1326" s="357" t="s">
        <v>955</v>
      </c>
      <c r="B1326" s="358"/>
      <c r="C1326" s="358"/>
      <c r="D1326" s="358"/>
      <c r="E1326" s="358"/>
      <c r="F1326" s="358"/>
      <c r="G1326" s="358"/>
      <c r="H1326" s="358"/>
      <c r="I1326" s="358"/>
      <c r="J1326" s="359"/>
      <c r="K1326" s="148"/>
      <c r="L1326" s="26" t="s">
        <v>70</v>
      </c>
      <c r="M1326" s="27" t="s">
        <v>78</v>
      </c>
    </row>
    <row r="1327" spans="1:13" x14ac:dyDescent="0.4">
      <c r="A1327" s="146">
        <f>G1313</f>
        <v>327</v>
      </c>
      <c r="B1327" s="351"/>
      <c r="C1327" s="351"/>
      <c r="D1327" s="351"/>
      <c r="E1327" s="351"/>
      <c r="F1327" s="351"/>
      <c r="G1327" s="351"/>
      <c r="H1327" s="351"/>
      <c r="I1327" s="351"/>
      <c r="J1327" s="352"/>
      <c r="K1327" s="41"/>
      <c r="L1327" s="29"/>
      <c r="M1327" s="30"/>
    </row>
    <row r="1328" spans="1:13" x14ac:dyDescent="0.4">
      <c r="A1328" s="146">
        <f t="shared" ref="A1328:A1337" si="139">G1314</f>
        <v>328</v>
      </c>
      <c r="B1328" s="351"/>
      <c r="C1328" s="351"/>
      <c r="D1328" s="351"/>
      <c r="E1328" s="351"/>
      <c r="F1328" s="351"/>
      <c r="G1328" s="351"/>
      <c r="H1328" s="351"/>
      <c r="I1328" s="351"/>
      <c r="J1328" s="352"/>
      <c r="K1328" s="41"/>
      <c r="L1328" s="29"/>
      <c r="M1328" s="30"/>
    </row>
    <row r="1329" spans="1:13" x14ac:dyDescent="0.4">
      <c r="A1329" s="146">
        <f t="shared" si="139"/>
        <v>329</v>
      </c>
      <c r="B1329" s="351"/>
      <c r="C1329" s="351"/>
      <c r="D1329" s="351"/>
      <c r="E1329" s="351"/>
      <c r="F1329" s="351"/>
      <c r="G1329" s="351"/>
      <c r="H1329" s="351"/>
      <c r="I1329" s="351"/>
      <c r="J1329" s="352"/>
      <c r="K1329" s="41"/>
      <c r="L1329" s="29"/>
      <c r="M1329" s="30"/>
    </row>
    <row r="1330" spans="1:13" x14ac:dyDescent="0.4">
      <c r="A1330" s="146">
        <f t="shared" si="139"/>
        <v>330</v>
      </c>
      <c r="B1330" s="351"/>
      <c r="C1330" s="351"/>
      <c r="D1330" s="351"/>
      <c r="E1330" s="351"/>
      <c r="F1330" s="351"/>
      <c r="G1330" s="351"/>
      <c r="H1330" s="351"/>
      <c r="I1330" s="351"/>
      <c r="J1330" s="352"/>
      <c r="K1330" s="41"/>
      <c r="L1330" s="29"/>
      <c r="M1330" s="30"/>
    </row>
    <row r="1331" spans="1:13" x14ac:dyDescent="0.4">
      <c r="A1331" s="146">
        <f t="shared" si="139"/>
        <v>331</v>
      </c>
      <c r="B1331" s="351"/>
      <c r="C1331" s="351"/>
      <c r="D1331" s="351"/>
      <c r="E1331" s="351"/>
      <c r="F1331" s="351"/>
      <c r="G1331" s="351"/>
      <c r="H1331" s="351"/>
      <c r="I1331" s="351"/>
      <c r="J1331" s="352"/>
      <c r="K1331" s="41"/>
      <c r="L1331" s="29"/>
      <c r="M1331" s="30"/>
    </row>
    <row r="1332" spans="1:13" x14ac:dyDescent="0.4">
      <c r="A1332" s="146">
        <f t="shared" si="139"/>
        <v>332</v>
      </c>
      <c r="B1332" s="351"/>
      <c r="C1332" s="351"/>
      <c r="D1332" s="351"/>
      <c r="E1332" s="351"/>
      <c r="F1332" s="351"/>
      <c r="G1332" s="351"/>
      <c r="H1332" s="351"/>
      <c r="I1332" s="351"/>
      <c r="J1332" s="352"/>
      <c r="K1332" s="41"/>
      <c r="L1332" s="29"/>
      <c r="M1332" s="30"/>
    </row>
    <row r="1333" spans="1:13" x14ac:dyDescent="0.4">
      <c r="A1333" s="146">
        <f t="shared" si="139"/>
        <v>333</v>
      </c>
      <c r="B1333" s="351"/>
      <c r="C1333" s="351"/>
      <c r="D1333" s="351"/>
      <c r="E1333" s="351"/>
      <c r="F1333" s="351"/>
      <c r="G1333" s="351"/>
      <c r="H1333" s="351"/>
      <c r="I1333" s="351"/>
      <c r="J1333" s="352"/>
      <c r="K1333" s="41"/>
      <c r="L1333" s="29"/>
      <c r="M1333" s="30"/>
    </row>
    <row r="1334" spans="1:13" x14ac:dyDescent="0.4">
      <c r="A1334" s="146">
        <f t="shared" si="139"/>
        <v>334</v>
      </c>
      <c r="B1334" s="351"/>
      <c r="C1334" s="351"/>
      <c r="D1334" s="351"/>
      <c r="E1334" s="351"/>
      <c r="F1334" s="351"/>
      <c r="G1334" s="351"/>
      <c r="H1334" s="351"/>
      <c r="I1334" s="351"/>
      <c r="J1334" s="352"/>
      <c r="K1334" s="41"/>
      <c r="L1334" s="29"/>
      <c r="M1334" s="30"/>
    </row>
    <row r="1335" spans="1:13" x14ac:dyDescent="0.4">
      <c r="A1335" s="146">
        <f t="shared" si="139"/>
        <v>335</v>
      </c>
      <c r="B1335" s="351"/>
      <c r="C1335" s="351"/>
      <c r="D1335" s="351"/>
      <c r="E1335" s="351"/>
      <c r="F1335" s="351"/>
      <c r="G1335" s="351"/>
      <c r="H1335" s="351"/>
      <c r="I1335" s="351"/>
      <c r="J1335" s="352"/>
      <c r="K1335" s="41"/>
      <c r="L1335" s="29"/>
      <c r="M1335" s="30"/>
    </row>
    <row r="1336" spans="1:13" x14ac:dyDescent="0.4">
      <c r="A1336" s="146">
        <f t="shared" si="139"/>
        <v>336</v>
      </c>
      <c r="B1336" s="351"/>
      <c r="C1336" s="351"/>
      <c r="D1336" s="351"/>
      <c r="E1336" s="351"/>
      <c r="F1336" s="351"/>
      <c r="G1336" s="351"/>
      <c r="H1336" s="351"/>
      <c r="I1336" s="351"/>
      <c r="J1336" s="352"/>
      <c r="K1336" s="41"/>
      <c r="L1336" s="29"/>
      <c r="M1336" s="30"/>
    </row>
    <row r="1337" spans="1:13" ht="13.2" thickBot="1" x14ac:dyDescent="0.45">
      <c r="A1337" s="147">
        <f t="shared" si="139"/>
        <v>337</v>
      </c>
      <c r="B1337" s="360"/>
      <c r="C1337" s="360"/>
      <c r="D1337" s="360"/>
      <c r="E1337" s="360"/>
      <c r="F1337" s="360"/>
      <c r="G1337" s="360"/>
      <c r="H1337" s="360"/>
      <c r="I1337" s="360"/>
      <c r="J1337" s="361"/>
      <c r="K1337" s="41"/>
      <c r="L1337" s="31"/>
      <c r="M1337" s="32"/>
    </row>
    <row r="1338" spans="1:13" ht="13.2" thickBot="1" x14ac:dyDescent="0.45">
      <c r="A1338" s="148"/>
      <c r="B1338" s="58"/>
      <c r="C1338" s="58"/>
      <c r="D1338" s="58"/>
      <c r="E1338" s="58"/>
      <c r="F1338" s="58"/>
      <c r="G1338" s="58"/>
      <c r="H1338" s="58"/>
      <c r="I1338" s="58"/>
      <c r="J1338" s="58"/>
      <c r="K1338" s="41"/>
      <c r="L1338" s="23"/>
      <c r="M1338" s="23"/>
    </row>
    <row r="1339" spans="1:13" ht="25.2" x14ac:dyDescent="0.4">
      <c r="A1339" s="357" t="s">
        <v>899</v>
      </c>
      <c r="B1339" s="358"/>
      <c r="C1339" s="358"/>
      <c r="D1339" s="358"/>
      <c r="E1339" s="359"/>
      <c r="F1339" s="137"/>
      <c r="G1339" s="379" t="s">
        <v>900</v>
      </c>
      <c r="H1339" s="380"/>
      <c r="I1339" s="381">
        <f>I1401+I1505</f>
        <v>242</v>
      </c>
      <c r="J1339" s="382"/>
      <c r="K1339" s="148"/>
      <c r="L1339" s="175" t="s">
        <v>507</v>
      </c>
      <c r="M1339" s="176">
        <f>L1401+L1505</f>
        <v>233</v>
      </c>
    </row>
    <row r="1340" spans="1:13" ht="24" customHeight="1" x14ac:dyDescent="0.4">
      <c r="A1340" s="377" t="s">
        <v>362</v>
      </c>
      <c r="B1340" s="383" t="s">
        <v>87</v>
      </c>
      <c r="C1340" s="384" t="s">
        <v>179</v>
      </c>
      <c r="D1340" s="383" t="s">
        <v>120</v>
      </c>
      <c r="E1340" s="378" t="s">
        <v>2</v>
      </c>
      <c r="F1340" s="137"/>
      <c r="G1340" s="385" t="s">
        <v>84</v>
      </c>
      <c r="H1340" s="387" t="s">
        <v>85</v>
      </c>
      <c r="I1340" s="373" t="s">
        <v>89</v>
      </c>
      <c r="J1340" s="375" t="s">
        <v>3</v>
      </c>
      <c r="K1340" s="148"/>
      <c r="L1340" s="377" t="s">
        <v>954</v>
      </c>
      <c r="M1340" s="378"/>
    </row>
    <row r="1341" spans="1:13" x14ac:dyDescent="0.4">
      <c r="A1341" s="377"/>
      <c r="B1341" s="383"/>
      <c r="C1341" s="384"/>
      <c r="D1341" s="383"/>
      <c r="E1341" s="378"/>
      <c r="F1341" s="7"/>
      <c r="G1341" s="386"/>
      <c r="H1341" s="388"/>
      <c r="I1341" s="374"/>
      <c r="J1341" s="376"/>
      <c r="K1341" s="148"/>
      <c r="L1341" s="172" t="s">
        <v>0</v>
      </c>
      <c r="M1341" s="173" t="s">
        <v>1</v>
      </c>
    </row>
    <row r="1342" spans="1:13" ht="39.6" customHeight="1" x14ac:dyDescent="0.4">
      <c r="A1342" s="364">
        <v>11.4</v>
      </c>
      <c r="B1342" s="367" t="s">
        <v>923</v>
      </c>
      <c r="C1342" s="142" t="s">
        <v>62</v>
      </c>
      <c r="D1342" s="142" t="s">
        <v>225</v>
      </c>
      <c r="E1342" s="371">
        <f>I1401</f>
        <v>129</v>
      </c>
      <c r="F1342" s="11"/>
      <c r="G1342" s="59">
        <v>338</v>
      </c>
      <c r="H1342" s="203" t="s">
        <v>576</v>
      </c>
      <c r="I1342" s="205">
        <v>2</v>
      </c>
      <c r="J1342" s="206">
        <f>I1342*15%/398</f>
        <v>7.537688442211055E-4</v>
      </c>
      <c r="K1342" s="148" t="str">
        <f t="shared" ref="K1342:K1401" si="140">IF(AND(L1342&gt;=0,L1342&lt;=I1342),"",IF(AND(L1342&gt;I1342),"*"))</f>
        <v/>
      </c>
      <c r="L1342" s="207"/>
      <c r="M1342" s="206">
        <f>L1342*15%/398</f>
        <v>0</v>
      </c>
    </row>
    <row r="1343" spans="1:13" ht="55.95" customHeight="1" x14ac:dyDescent="0.4">
      <c r="A1343" s="364"/>
      <c r="B1343" s="367"/>
      <c r="C1343" s="353" t="s">
        <v>259</v>
      </c>
      <c r="D1343" s="353" t="s">
        <v>367</v>
      </c>
      <c r="E1343" s="371"/>
      <c r="F1343" s="11"/>
      <c r="G1343" s="146">
        <v>339</v>
      </c>
      <c r="H1343" s="61" t="s">
        <v>993</v>
      </c>
      <c r="I1343" s="62">
        <v>3</v>
      </c>
      <c r="J1343" s="1">
        <f>I1343*15%/398</f>
        <v>1.1306532663316582E-3</v>
      </c>
      <c r="K1343" s="148" t="str">
        <f t="shared" si="140"/>
        <v/>
      </c>
      <c r="L1343" s="33"/>
      <c r="M1343" s="1">
        <f>L1343*15%/398</f>
        <v>0</v>
      </c>
    </row>
    <row r="1344" spans="1:13" ht="15.6" customHeight="1" x14ac:dyDescent="0.4">
      <c r="A1344" s="364"/>
      <c r="B1344" s="367"/>
      <c r="C1344" s="353"/>
      <c r="D1344" s="353"/>
      <c r="E1344" s="371"/>
      <c r="F1344" s="11"/>
      <c r="G1344" s="146">
        <v>340</v>
      </c>
      <c r="H1344" s="61" t="s">
        <v>924</v>
      </c>
      <c r="I1344" s="62">
        <v>1</v>
      </c>
      <c r="J1344" s="1">
        <f t="shared" ref="J1344:J1400" si="141">I1344*15%/398</f>
        <v>3.7688442211055275E-4</v>
      </c>
      <c r="K1344" s="148" t="str">
        <f t="shared" si="140"/>
        <v/>
      </c>
      <c r="L1344" s="33"/>
      <c r="M1344" s="1">
        <f t="shared" ref="M1344:M1400" si="142">L1344*15%/398</f>
        <v>0</v>
      </c>
    </row>
    <row r="1345" spans="1:13" ht="15.6" customHeight="1" x14ac:dyDescent="0.4">
      <c r="A1345" s="364"/>
      <c r="B1345" s="367"/>
      <c r="C1345" s="353"/>
      <c r="D1345" s="353"/>
      <c r="E1345" s="371"/>
      <c r="F1345" s="11"/>
      <c r="G1345" s="146">
        <v>341</v>
      </c>
      <c r="H1345" s="61" t="s">
        <v>363</v>
      </c>
      <c r="I1345" s="62">
        <v>1</v>
      </c>
      <c r="J1345" s="1">
        <f t="shared" si="141"/>
        <v>3.7688442211055275E-4</v>
      </c>
      <c r="K1345" s="148" t="str">
        <f t="shared" si="140"/>
        <v/>
      </c>
      <c r="L1345" s="33"/>
      <c r="M1345" s="1">
        <f t="shared" si="142"/>
        <v>0</v>
      </c>
    </row>
    <row r="1346" spans="1:13" ht="15.6" customHeight="1" x14ac:dyDescent="0.4">
      <c r="A1346" s="364"/>
      <c r="B1346" s="367"/>
      <c r="C1346" s="353"/>
      <c r="D1346" s="353"/>
      <c r="E1346" s="371"/>
      <c r="F1346" s="11"/>
      <c r="G1346" s="146">
        <v>342</v>
      </c>
      <c r="H1346" s="61" t="s">
        <v>364</v>
      </c>
      <c r="I1346" s="62">
        <v>2</v>
      </c>
      <c r="J1346" s="1">
        <f t="shared" si="141"/>
        <v>7.537688442211055E-4</v>
      </c>
      <c r="K1346" s="148" t="str">
        <f t="shared" si="140"/>
        <v/>
      </c>
      <c r="L1346" s="33"/>
      <c r="M1346" s="1">
        <f t="shared" si="142"/>
        <v>0</v>
      </c>
    </row>
    <row r="1347" spans="1:13" ht="25.2" x14ac:dyDescent="0.4">
      <c r="A1347" s="364"/>
      <c r="B1347" s="367"/>
      <c r="C1347" s="353"/>
      <c r="D1347" s="353"/>
      <c r="E1347" s="371"/>
      <c r="F1347" s="11"/>
      <c r="G1347" s="146">
        <v>343</v>
      </c>
      <c r="H1347" s="61" t="s">
        <v>365</v>
      </c>
      <c r="I1347" s="62">
        <v>2</v>
      </c>
      <c r="J1347" s="1">
        <f t="shared" si="141"/>
        <v>7.537688442211055E-4</v>
      </c>
      <c r="K1347" s="148" t="str">
        <f t="shared" si="140"/>
        <v/>
      </c>
      <c r="L1347" s="33">
        <v>2</v>
      </c>
      <c r="M1347" s="1">
        <f t="shared" si="142"/>
        <v>7.537688442211055E-4</v>
      </c>
    </row>
    <row r="1348" spans="1:13" ht="15.6" customHeight="1" x14ac:dyDescent="0.4">
      <c r="A1348" s="364"/>
      <c r="B1348" s="367"/>
      <c r="C1348" s="353"/>
      <c r="D1348" s="353"/>
      <c r="E1348" s="371"/>
      <c r="F1348" s="11"/>
      <c r="G1348" s="146">
        <v>344</v>
      </c>
      <c r="H1348" s="61" t="s">
        <v>925</v>
      </c>
      <c r="I1348" s="62">
        <v>1</v>
      </c>
      <c r="J1348" s="1">
        <f t="shared" si="141"/>
        <v>3.7688442211055275E-4</v>
      </c>
      <c r="K1348" s="148" t="str">
        <f t="shared" si="140"/>
        <v/>
      </c>
      <c r="L1348" s="33">
        <v>1</v>
      </c>
      <c r="M1348" s="1">
        <f t="shared" si="142"/>
        <v>3.7688442211055275E-4</v>
      </c>
    </row>
    <row r="1349" spans="1:13" ht="15.6" customHeight="1" x14ac:dyDescent="0.4">
      <c r="A1349" s="364"/>
      <c r="B1349" s="367"/>
      <c r="C1349" s="353"/>
      <c r="D1349" s="353"/>
      <c r="E1349" s="371"/>
      <c r="F1349" s="11"/>
      <c r="G1349" s="146">
        <v>345</v>
      </c>
      <c r="H1349" s="61" t="s">
        <v>926</v>
      </c>
      <c r="I1349" s="62">
        <v>3</v>
      </c>
      <c r="J1349" s="1">
        <f t="shared" si="141"/>
        <v>1.1306532663316582E-3</v>
      </c>
      <c r="K1349" s="148" t="str">
        <f t="shared" si="140"/>
        <v/>
      </c>
      <c r="L1349" s="33">
        <v>3</v>
      </c>
      <c r="M1349" s="1">
        <f t="shared" si="142"/>
        <v>1.1306532663316582E-3</v>
      </c>
    </row>
    <row r="1350" spans="1:13" ht="25.2" x14ac:dyDescent="0.4">
      <c r="A1350" s="364"/>
      <c r="B1350" s="367"/>
      <c r="C1350" s="353"/>
      <c r="D1350" s="353"/>
      <c r="E1350" s="371"/>
      <c r="F1350" s="11"/>
      <c r="G1350" s="146">
        <v>346</v>
      </c>
      <c r="H1350" s="61" t="s">
        <v>368</v>
      </c>
      <c r="I1350" s="62">
        <v>3</v>
      </c>
      <c r="J1350" s="1">
        <f t="shared" si="141"/>
        <v>1.1306532663316582E-3</v>
      </c>
      <c r="K1350" s="148" t="str">
        <f t="shared" si="140"/>
        <v/>
      </c>
      <c r="L1350" s="33">
        <v>3</v>
      </c>
      <c r="M1350" s="1">
        <f t="shared" si="142"/>
        <v>1.1306532663316582E-3</v>
      </c>
    </row>
    <row r="1351" spans="1:13" ht="52.2" customHeight="1" x14ac:dyDescent="0.4">
      <c r="A1351" s="364"/>
      <c r="B1351" s="367"/>
      <c r="C1351" s="353" t="s">
        <v>260</v>
      </c>
      <c r="D1351" s="353" t="s">
        <v>369</v>
      </c>
      <c r="E1351" s="371"/>
      <c r="F1351" s="11"/>
      <c r="G1351" s="146">
        <v>347</v>
      </c>
      <c r="H1351" s="61" t="s">
        <v>994</v>
      </c>
      <c r="I1351" s="62">
        <v>3</v>
      </c>
      <c r="J1351" s="1">
        <f t="shared" si="141"/>
        <v>1.1306532663316582E-3</v>
      </c>
      <c r="K1351" s="148" t="str">
        <f t="shared" si="140"/>
        <v/>
      </c>
      <c r="L1351" s="33">
        <v>3</v>
      </c>
      <c r="M1351" s="1">
        <f t="shared" si="142"/>
        <v>1.1306532663316582E-3</v>
      </c>
    </row>
    <row r="1352" spans="1:13" ht="15.6" customHeight="1" x14ac:dyDescent="0.4">
      <c r="A1352" s="364"/>
      <c r="B1352" s="367"/>
      <c r="C1352" s="353"/>
      <c r="D1352" s="353"/>
      <c r="E1352" s="371"/>
      <c r="F1352" s="11"/>
      <c r="G1352" s="146">
        <v>348</v>
      </c>
      <c r="H1352" s="61" t="s">
        <v>927</v>
      </c>
      <c r="I1352" s="62">
        <v>1</v>
      </c>
      <c r="J1352" s="1">
        <f t="shared" si="141"/>
        <v>3.7688442211055275E-4</v>
      </c>
      <c r="K1352" s="148" t="str">
        <f t="shared" si="140"/>
        <v/>
      </c>
      <c r="L1352" s="33">
        <v>1</v>
      </c>
      <c r="M1352" s="1">
        <f t="shared" si="142"/>
        <v>3.7688442211055275E-4</v>
      </c>
    </row>
    <row r="1353" spans="1:13" ht="15.6" customHeight="1" x14ac:dyDescent="0.4">
      <c r="A1353" s="364"/>
      <c r="B1353" s="367"/>
      <c r="C1353" s="353"/>
      <c r="D1353" s="353"/>
      <c r="E1353" s="371"/>
      <c r="F1353" s="11"/>
      <c r="G1353" s="146">
        <v>349</v>
      </c>
      <c r="H1353" s="61" t="s">
        <v>363</v>
      </c>
      <c r="I1353" s="62">
        <v>1</v>
      </c>
      <c r="J1353" s="1">
        <f t="shared" si="141"/>
        <v>3.7688442211055275E-4</v>
      </c>
      <c r="K1353" s="148" t="str">
        <f t="shared" si="140"/>
        <v/>
      </c>
      <c r="L1353" s="33">
        <v>1</v>
      </c>
      <c r="M1353" s="1">
        <f t="shared" si="142"/>
        <v>3.7688442211055275E-4</v>
      </c>
    </row>
    <row r="1354" spans="1:13" ht="25.2" x14ac:dyDescent="0.4">
      <c r="A1354" s="364"/>
      <c r="B1354" s="367"/>
      <c r="C1354" s="353"/>
      <c r="D1354" s="353"/>
      <c r="E1354" s="371"/>
      <c r="F1354" s="11"/>
      <c r="G1354" s="146">
        <v>350</v>
      </c>
      <c r="H1354" s="61" t="s">
        <v>370</v>
      </c>
      <c r="I1354" s="62">
        <v>2</v>
      </c>
      <c r="J1354" s="1">
        <f t="shared" si="141"/>
        <v>7.537688442211055E-4</v>
      </c>
      <c r="K1354" s="148" t="str">
        <f t="shared" si="140"/>
        <v/>
      </c>
      <c r="L1354" s="33">
        <v>2</v>
      </c>
      <c r="M1354" s="1">
        <f t="shared" si="142"/>
        <v>7.537688442211055E-4</v>
      </c>
    </row>
    <row r="1355" spans="1:13" ht="15.6" customHeight="1" x14ac:dyDescent="0.4">
      <c r="A1355" s="364"/>
      <c r="B1355" s="367"/>
      <c r="C1355" s="353"/>
      <c r="D1355" s="353"/>
      <c r="E1355" s="371"/>
      <c r="F1355" s="11"/>
      <c r="G1355" s="146">
        <v>351</v>
      </c>
      <c r="H1355" s="61" t="s">
        <v>928</v>
      </c>
      <c r="I1355" s="62">
        <v>1</v>
      </c>
      <c r="J1355" s="1">
        <f t="shared" si="141"/>
        <v>3.7688442211055275E-4</v>
      </c>
      <c r="K1355" s="148" t="str">
        <f t="shared" si="140"/>
        <v/>
      </c>
      <c r="L1355" s="33">
        <v>1</v>
      </c>
      <c r="M1355" s="1">
        <f t="shared" si="142"/>
        <v>3.7688442211055275E-4</v>
      </c>
    </row>
    <row r="1356" spans="1:13" ht="15.6" customHeight="1" x14ac:dyDescent="0.4">
      <c r="A1356" s="364"/>
      <c r="B1356" s="367"/>
      <c r="C1356" s="353"/>
      <c r="D1356" s="353"/>
      <c r="E1356" s="371"/>
      <c r="F1356" s="11"/>
      <c r="G1356" s="146">
        <v>352</v>
      </c>
      <c r="H1356" s="61" t="s">
        <v>929</v>
      </c>
      <c r="I1356" s="62">
        <v>3</v>
      </c>
      <c r="J1356" s="1">
        <f t="shared" si="141"/>
        <v>1.1306532663316582E-3</v>
      </c>
      <c r="K1356" s="148" t="str">
        <f t="shared" si="140"/>
        <v/>
      </c>
      <c r="L1356" s="33">
        <v>3</v>
      </c>
      <c r="M1356" s="1">
        <f t="shared" si="142"/>
        <v>1.1306532663316582E-3</v>
      </c>
    </row>
    <row r="1357" spans="1:13" ht="25.2" x14ac:dyDescent="0.4">
      <c r="A1357" s="364"/>
      <c r="B1357" s="367"/>
      <c r="C1357" s="353"/>
      <c r="D1357" s="353"/>
      <c r="E1357" s="371"/>
      <c r="F1357" s="11"/>
      <c r="G1357" s="146">
        <v>353</v>
      </c>
      <c r="H1357" s="61" t="s">
        <v>371</v>
      </c>
      <c r="I1357" s="62">
        <v>3</v>
      </c>
      <c r="J1357" s="1">
        <f t="shared" si="141"/>
        <v>1.1306532663316582E-3</v>
      </c>
      <c r="K1357" s="148" t="str">
        <f t="shared" si="140"/>
        <v/>
      </c>
      <c r="L1357" s="33">
        <v>3</v>
      </c>
      <c r="M1357" s="1">
        <f t="shared" si="142"/>
        <v>1.1306532663316582E-3</v>
      </c>
    </row>
    <row r="1358" spans="1:13" ht="51" customHeight="1" x14ac:dyDescent="0.4">
      <c r="A1358" s="364"/>
      <c r="B1358" s="367"/>
      <c r="C1358" s="353" t="s">
        <v>261</v>
      </c>
      <c r="D1358" s="353" t="s">
        <v>372</v>
      </c>
      <c r="E1358" s="371"/>
      <c r="F1358" s="11"/>
      <c r="G1358" s="146">
        <v>354</v>
      </c>
      <c r="H1358" s="61" t="s">
        <v>994</v>
      </c>
      <c r="I1358" s="62">
        <v>3</v>
      </c>
      <c r="J1358" s="1">
        <f t="shared" si="141"/>
        <v>1.1306532663316582E-3</v>
      </c>
      <c r="K1358" s="148" t="str">
        <f t="shared" si="140"/>
        <v/>
      </c>
      <c r="L1358" s="33">
        <v>3</v>
      </c>
      <c r="M1358" s="1">
        <f t="shared" si="142"/>
        <v>1.1306532663316582E-3</v>
      </c>
    </row>
    <row r="1359" spans="1:13" ht="15.6" customHeight="1" x14ac:dyDescent="0.4">
      <c r="A1359" s="364"/>
      <c r="B1359" s="367"/>
      <c r="C1359" s="353"/>
      <c r="D1359" s="353"/>
      <c r="E1359" s="371"/>
      <c r="F1359" s="11"/>
      <c r="G1359" s="146">
        <v>355</v>
      </c>
      <c r="H1359" s="61" t="s">
        <v>927</v>
      </c>
      <c r="I1359" s="62">
        <v>1</v>
      </c>
      <c r="J1359" s="1">
        <f t="shared" si="141"/>
        <v>3.7688442211055275E-4</v>
      </c>
      <c r="K1359" s="148" t="str">
        <f t="shared" si="140"/>
        <v/>
      </c>
      <c r="L1359" s="33">
        <v>1</v>
      </c>
      <c r="M1359" s="1">
        <f t="shared" si="142"/>
        <v>3.7688442211055275E-4</v>
      </c>
    </row>
    <row r="1360" spans="1:13" ht="15.6" customHeight="1" x14ac:dyDescent="0.4">
      <c r="A1360" s="364"/>
      <c r="B1360" s="367"/>
      <c r="C1360" s="353"/>
      <c r="D1360" s="353"/>
      <c r="E1360" s="371"/>
      <c r="F1360" s="11"/>
      <c r="G1360" s="146">
        <v>356</v>
      </c>
      <c r="H1360" s="61" t="s">
        <v>363</v>
      </c>
      <c r="I1360" s="62">
        <v>1</v>
      </c>
      <c r="J1360" s="1">
        <f t="shared" si="141"/>
        <v>3.7688442211055275E-4</v>
      </c>
      <c r="K1360" s="148" t="str">
        <f t="shared" si="140"/>
        <v/>
      </c>
      <c r="L1360" s="33">
        <v>1</v>
      </c>
      <c r="M1360" s="1">
        <f t="shared" si="142"/>
        <v>3.7688442211055275E-4</v>
      </c>
    </row>
    <row r="1361" spans="1:13" ht="25.2" x14ac:dyDescent="0.4">
      <c r="A1361" s="364"/>
      <c r="B1361" s="367"/>
      <c r="C1361" s="353"/>
      <c r="D1361" s="353"/>
      <c r="E1361" s="371"/>
      <c r="F1361" s="11"/>
      <c r="G1361" s="146">
        <v>357</v>
      </c>
      <c r="H1361" s="61" t="s">
        <v>374</v>
      </c>
      <c r="I1361" s="62">
        <v>2</v>
      </c>
      <c r="J1361" s="1">
        <f t="shared" si="141"/>
        <v>7.537688442211055E-4</v>
      </c>
      <c r="K1361" s="148" t="str">
        <f t="shared" si="140"/>
        <v/>
      </c>
      <c r="L1361" s="33">
        <v>2</v>
      </c>
      <c r="M1361" s="1">
        <f t="shared" si="142"/>
        <v>7.537688442211055E-4</v>
      </c>
    </row>
    <row r="1362" spans="1:13" ht="15.6" customHeight="1" x14ac:dyDescent="0.4">
      <c r="A1362" s="364"/>
      <c r="B1362" s="367"/>
      <c r="C1362" s="353"/>
      <c r="D1362" s="353"/>
      <c r="E1362" s="371"/>
      <c r="F1362" s="11"/>
      <c r="G1362" s="146">
        <v>358</v>
      </c>
      <c r="H1362" s="61" t="s">
        <v>373</v>
      </c>
      <c r="I1362" s="62">
        <v>1</v>
      </c>
      <c r="J1362" s="1">
        <f t="shared" si="141"/>
        <v>3.7688442211055275E-4</v>
      </c>
      <c r="K1362" s="148" t="str">
        <f t="shared" si="140"/>
        <v/>
      </c>
      <c r="L1362" s="33">
        <v>1</v>
      </c>
      <c r="M1362" s="1">
        <f t="shared" si="142"/>
        <v>3.7688442211055275E-4</v>
      </c>
    </row>
    <row r="1363" spans="1:13" ht="15.6" customHeight="1" x14ac:dyDescent="0.4">
      <c r="A1363" s="364"/>
      <c r="B1363" s="367"/>
      <c r="C1363" s="353"/>
      <c r="D1363" s="353"/>
      <c r="E1363" s="371"/>
      <c r="F1363" s="11"/>
      <c r="G1363" s="146">
        <v>359</v>
      </c>
      <c r="H1363" s="61" t="s">
        <v>926</v>
      </c>
      <c r="I1363" s="62">
        <v>3</v>
      </c>
      <c r="J1363" s="1">
        <f t="shared" si="141"/>
        <v>1.1306532663316582E-3</v>
      </c>
      <c r="K1363" s="148" t="str">
        <f t="shared" si="140"/>
        <v/>
      </c>
      <c r="L1363" s="33">
        <v>3</v>
      </c>
      <c r="M1363" s="1">
        <f t="shared" si="142"/>
        <v>1.1306532663316582E-3</v>
      </c>
    </row>
    <row r="1364" spans="1:13" ht="25.2" x14ac:dyDescent="0.4">
      <c r="A1364" s="364"/>
      <c r="B1364" s="367"/>
      <c r="C1364" s="353"/>
      <c r="D1364" s="353"/>
      <c r="E1364" s="371"/>
      <c r="F1364" s="11"/>
      <c r="G1364" s="146">
        <v>360</v>
      </c>
      <c r="H1364" s="61" t="s">
        <v>371</v>
      </c>
      <c r="I1364" s="62">
        <v>3</v>
      </c>
      <c r="J1364" s="1">
        <f t="shared" si="141"/>
        <v>1.1306532663316582E-3</v>
      </c>
      <c r="K1364" s="148" t="str">
        <f t="shared" si="140"/>
        <v/>
      </c>
      <c r="L1364" s="33">
        <v>3</v>
      </c>
      <c r="M1364" s="1">
        <f t="shared" si="142"/>
        <v>1.1306532663316582E-3</v>
      </c>
    </row>
    <row r="1365" spans="1:13" ht="15.6" customHeight="1" x14ac:dyDescent="0.4">
      <c r="A1365" s="364"/>
      <c r="B1365" s="367"/>
      <c r="C1365" s="353" t="s">
        <v>262</v>
      </c>
      <c r="D1365" s="353" t="s">
        <v>190</v>
      </c>
      <c r="E1365" s="371"/>
      <c r="F1365" s="11"/>
      <c r="G1365" s="146">
        <v>361</v>
      </c>
      <c r="H1365" s="61" t="s">
        <v>376</v>
      </c>
      <c r="I1365" s="62">
        <v>2</v>
      </c>
      <c r="J1365" s="1">
        <f t="shared" si="141"/>
        <v>7.537688442211055E-4</v>
      </c>
      <c r="K1365" s="148" t="str">
        <f t="shared" si="140"/>
        <v/>
      </c>
      <c r="L1365" s="33">
        <v>2</v>
      </c>
      <c r="M1365" s="1">
        <f t="shared" si="142"/>
        <v>7.537688442211055E-4</v>
      </c>
    </row>
    <row r="1366" spans="1:13" ht="37.799999999999997" x14ac:dyDescent="0.4">
      <c r="A1366" s="364"/>
      <c r="B1366" s="367"/>
      <c r="C1366" s="353"/>
      <c r="D1366" s="353"/>
      <c r="E1366" s="371"/>
      <c r="F1366" s="11"/>
      <c r="G1366" s="146">
        <v>362</v>
      </c>
      <c r="H1366" s="61" t="s">
        <v>377</v>
      </c>
      <c r="I1366" s="62">
        <v>3</v>
      </c>
      <c r="J1366" s="1">
        <f t="shared" si="141"/>
        <v>1.1306532663316582E-3</v>
      </c>
      <c r="K1366" s="148" t="str">
        <f t="shared" si="140"/>
        <v/>
      </c>
      <c r="L1366" s="33">
        <v>3</v>
      </c>
      <c r="M1366" s="1">
        <f t="shared" si="142"/>
        <v>1.1306532663316582E-3</v>
      </c>
    </row>
    <row r="1367" spans="1:13" ht="15.6" customHeight="1" x14ac:dyDescent="0.4">
      <c r="A1367" s="364"/>
      <c r="B1367" s="367"/>
      <c r="C1367" s="353"/>
      <c r="D1367" s="353"/>
      <c r="E1367" s="371"/>
      <c r="F1367" s="11"/>
      <c r="G1367" s="146">
        <v>363</v>
      </c>
      <c r="H1367" s="61" t="s">
        <v>375</v>
      </c>
      <c r="I1367" s="62">
        <v>1</v>
      </c>
      <c r="J1367" s="1">
        <f t="shared" si="141"/>
        <v>3.7688442211055275E-4</v>
      </c>
      <c r="K1367" s="148" t="str">
        <f t="shared" si="140"/>
        <v/>
      </c>
      <c r="L1367" s="33">
        <v>1</v>
      </c>
      <c r="M1367" s="1">
        <f t="shared" si="142"/>
        <v>3.7688442211055275E-4</v>
      </c>
    </row>
    <row r="1368" spans="1:13" ht="15.6" customHeight="1" x14ac:dyDescent="0.4">
      <c r="A1368" s="364"/>
      <c r="B1368" s="367"/>
      <c r="C1368" s="353"/>
      <c r="D1368" s="353"/>
      <c r="E1368" s="371"/>
      <c r="F1368" s="11"/>
      <c r="G1368" s="146">
        <v>364</v>
      </c>
      <c r="H1368" s="61" t="s">
        <v>926</v>
      </c>
      <c r="I1368" s="62">
        <v>3</v>
      </c>
      <c r="J1368" s="1">
        <f t="shared" si="141"/>
        <v>1.1306532663316582E-3</v>
      </c>
      <c r="K1368" s="148" t="str">
        <f t="shared" si="140"/>
        <v/>
      </c>
      <c r="L1368" s="33">
        <v>3</v>
      </c>
      <c r="M1368" s="1">
        <f t="shared" si="142"/>
        <v>1.1306532663316582E-3</v>
      </c>
    </row>
    <row r="1369" spans="1:13" ht="25.2" x14ac:dyDescent="0.4">
      <c r="A1369" s="364"/>
      <c r="B1369" s="367"/>
      <c r="C1369" s="353"/>
      <c r="D1369" s="353"/>
      <c r="E1369" s="371"/>
      <c r="F1369" s="11"/>
      <c r="G1369" s="146">
        <v>365</v>
      </c>
      <c r="H1369" s="61" t="s">
        <v>371</v>
      </c>
      <c r="I1369" s="62">
        <v>3</v>
      </c>
      <c r="J1369" s="1">
        <f t="shared" si="141"/>
        <v>1.1306532663316582E-3</v>
      </c>
      <c r="K1369" s="148" t="str">
        <f t="shared" si="140"/>
        <v/>
      </c>
      <c r="L1369" s="33">
        <v>3</v>
      </c>
      <c r="M1369" s="1">
        <f t="shared" si="142"/>
        <v>1.1306532663316582E-3</v>
      </c>
    </row>
    <row r="1370" spans="1:13" ht="37.799999999999997" x14ac:dyDescent="0.4">
      <c r="A1370" s="364"/>
      <c r="B1370" s="367"/>
      <c r="C1370" s="353" t="s">
        <v>263</v>
      </c>
      <c r="D1370" s="353" t="s">
        <v>191</v>
      </c>
      <c r="E1370" s="371"/>
      <c r="F1370" s="11"/>
      <c r="G1370" s="146">
        <v>366</v>
      </c>
      <c r="H1370" s="61" t="s">
        <v>379</v>
      </c>
      <c r="I1370" s="62">
        <v>3</v>
      </c>
      <c r="J1370" s="1">
        <f t="shared" si="141"/>
        <v>1.1306532663316582E-3</v>
      </c>
      <c r="K1370" s="148" t="str">
        <f t="shared" si="140"/>
        <v/>
      </c>
      <c r="L1370" s="33">
        <v>3</v>
      </c>
      <c r="M1370" s="1">
        <f t="shared" si="142"/>
        <v>1.1306532663316582E-3</v>
      </c>
    </row>
    <row r="1371" spans="1:13" ht="15.6" customHeight="1" x14ac:dyDescent="0.4">
      <c r="A1371" s="364"/>
      <c r="B1371" s="367"/>
      <c r="C1371" s="353"/>
      <c r="D1371" s="353"/>
      <c r="E1371" s="371"/>
      <c r="F1371" s="11"/>
      <c r="G1371" s="146">
        <v>367</v>
      </c>
      <c r="H1371" s="61" t="s">
        <v>378</v>
      </c>
      <c r="I1371" s="62">
        <v>2</v>
      </c>
      <c r="J1371" s="1">
        <f t="shared" si="141"/>
        <v>7.537688442211055E-4</v>
      </c>
      <c r="K1371" s="148" t="str">
        <f t="shared" si="140"/>
        <v/>
      </c>
      <c r="L1371" s="33">
        <v>2</v>
      </c>
      <c r="M1371" s="1">
        <f t="shared" si="142"/>
        <v>7.537688442211055E-4</v>
      </c>
    </row>
    <row r="1372" spans="1:13" ht="25.2" x14ac:dyDescent="0.4">
      <c r="A1372" s="364"/>
      <c r="B1372" s="367"/>
      <c r="C1372" s="353"/>
      <c r="D1372" s="353"/>
      <c r="E1372" s="371"/>
      <c r="F1372" s="11"/>
      <c r="G1372" s="146">
        <v>368</v>
      </c>
      <c r="H1372" s="61" t="s">
        <v>380</v>
      </c>
      <c r="I1372" s="62">
        <v>2</v>
      </c>
      <c r="J1372" s="1">
        <f t="shared" si="141"/>
        <v>7.537688442211055E-4</v>
      </c>
      <c r="K1372" s="148" t="str">
        <f t="shared" si="140"/>
        <v/>
      </c>
      <c r="L1372" s="33">
        <v>2</v>
      </c>
      <c r="M1372" s="1">
        <f t="shared" si="142"/>
        <v>7.537688442211055E-4</v>
      </c>
    </row>
    <row r="1373" spans="1:13" ht="15.6" customHeight="1" x14ac:dyDescent="0.4">
      <c r="A1373" s="364"/>
      <c r="B1373" s="367"/>
      <c r="C1373" s="353"/>
      <c r="D1373" s="353"/>
      <c r="E1373" s="371"/>
      <c r="F1373" s="11"/>
      <c r="G1373" s="146">
        <v>369</v>
      </c>
      <c r="H1373" s="61" t="s">
        <v>192</v>
      </c>
      <c r="I1373" s="62">
        <v>1</v>
      </c>
      <c r="J1373" s="1">
        <f t="shared" si="141"/>
        <v>3.7688442211055275E-4</v>
      </c>
      <c r="K1373" s="148" t="str">
        <f t="shared" si="140"/>
        <v/>
      </c>
      <c r="L1373" s="33">
        <v>1</v>
      </c>
      <c r="M1373" s="1">
        <f t="shared" si="142"/>
        <v>3.7688442211055275E-4</v>
      </c>
    </row>
    <row r="1374" spans="1:13" ht="15.6" customHeight="1" x14ac:dyDescent="0.4">
      <c r="A1374" s="364"/>
      <c r="B1374" s="367"/>
      <c r="C1374" s="353"/>
      <c r="D1374" s="353"/>
      <c r="E1374" s="371"/>
      <c r="F1374" s="11"/>
      <c r="G1374" s="146">
        <v>370</v>
      </c>
      <c r="H1374" s="61" t="s">
        <v>749</v>
      </c>
      <c r="I1374" s="62">
        <v>1</v>
      </c>
      <c r="J1374" s="1">
        <f t="shared" si="141"/>
        <v>3.7688442211055275E-4</v>
      </c>
      <c r="K1374" s="148" t="str">
        <f t="shared" si="140"/>
        <v/>
      </c>
      <c r="L1374" s="33">
        <v>1</v>
      </c>
      <c r="M1374" s="1">
        <f t="shared" si="142"/>
        <v>3.7688442211055275E-4</v>
      </c>
    </row>
    <row r="1375" spans="1:13" ht="25.2" x14ac:dyDescent="0.4">
      <c r="A1375" s="364"/>
      <c r="B1375" s="367"/>
      <c r="C1375" s="353"/>
      <c r="D1375" s="353"/>
      <c r="E1375" s="371"/>
      <c r="F1375" s="11"/>
      <c r="G1375" s="146">
        <v>371</v>
      </c>
      <c r="H1375" s="61" t="s">
        <v>371</v>
      </c>
      <c r="I1375" s="62">
        <v>3</v>
      </c>
      <c r="J1375" s="1">
        <f t="shared" si="141"/>
        <v>1.1306532663316582E-3</v>
      </c>
      <c r="K1375" s="148" t="str">
        <f t="shared" si="140"/>
        <v/>
      </c>
      <c r="L1375" s="33">
        <v>3</v>
      </c>
      <c r="M1375" s="1">
        <f t="shared" si="142"/>
        <v>1.1306532663316582E-3</v>
      </c>
    </row>
    <row r="1376" spans="1:13" ht="50.4" x14ac:dyDescent="0.4">
      <c r="A1376" s="364"/>
      <c r="B1376" s="367"/>
      <c r="C1376" s="353" t="s">
        <v>264</v>
      </c>
      <c r="D1376" s="353" t="s">
        <v>193</v>
      </c>
      <c r="E1376" s="371"/>
      <c r="F1376" s="11"/>
      <c r="G1376" s="146">
        <v>372</v>
      </c>
      <c r="H1376" s="61" t="s">
        <v>995</v>
      </c>
      <c r="I1376" s="62">
        <v>3</v>
      </c>
      <c r="J1376" s="1">
        <f t="shared" si="141"/>
        <v>1.1306532663316582E-3</v>
      </c>
      <c r="K1376" s="148" t="str">
        <f t="shared" si="140"/>
        <v/>
      </c>
      <c r="L1376" s="33">
        <v>3</v>
      </c>
      <c r="M1376" s="1">
        <f t="shared" si="142"/>
        <v>1.1306532663316582E-3</v>
      </c>
    </row>
    <row r="1377" spans="1:13" ht="15.6" customHeight="1" x14ac:dyDescent="0.4">
      <c r="A1377" s="364"/>
      <c r="B1377" s="367"/>
      <c r="C1377" s="353"/>
      <c r="D1377" s="353"/>
      <c r="E1377" s="371"/>
      <c r="F1377" s="11"/>
      <c r="G1377" s="146">
        <v>373</v>
      </c>
      <c r="H1377" s="61" t="s">
        <v>381</v>
      </c>
      <c r="I1377" s="62">
        <v>1</v>
      </c>
      <c r="J1377" s="1">
        <f t="shared" si="141"/>
        <v>3.7688442211055275E-4</v>
      </c>
      <c r="K1377" s="148" t="str">
        <f t="shared" si="140"/>
        <v/>
      </c>
      <c r="L1377" s="33">
        <v>1</v>
      </c>
      <c r="M1377" s="1">
        <f t="shared" si="142"/>
        <v>3.7688442211055275E-4</v>
      </c>
    </row>
    <row r="1378" spans="1:13" ht="15.6" customHeight="1" x14ac:dyDescent="0.4">
      <c r="A1378" s="364"/>
      <c r="B1378" s="367"/>
      <c r="C1378" s="353"/>
      <c r="D1378" s="353"/>
      <c r="E1378" s="371"/>
      <c r="F1378" s="11"/>
      <c r="G1378" s="146">
        <v>374</v>
      </c>
      <c r="H1378" s="61" t="s">
        <v>930</v>
      </c>
      <c r="I1378" s="62">
        <v>1</v>
      </c>
      <c r="J1378" s="1">
        <f t="shared" si="141"/>
        <v>3.7688442211055275E-4</v>
      </c>
      <c r="K1378" s="148" t="str">
        <f t="shared" si="140"/>
        <v/>
      </c>
      <c r="L1378" s="33">
        <v>1</v>
      </c>
      <c r="M1378" s="1">
        <f t="shared" si="142"/>
        <v>3.7688442211055275E-4</v>
      </c>
    </row>
    <row r="1379" spans="1:13" ht="15.6" customHeight="1" x14ac:dyDescent="0.4">
      <c r="A1379" s="364"/>
      <c r="B1379" s="367"/>
      <c r="C1379" s="353"/>
      <c r="D1379" s="353"/>
      <c r="E1379" s="371"/>
      <c r="F1379" s="11"/>
      <c r="G1379" s="146">
        <v>375</v>
      </c>
      <c r="H1379" s="61" t="s">
        <v>363</v>
      </c>
      <c r="I1379" s="62">
        <v>1</v>
      </c>
      <c r="J1379" s="1">
        <f t="shared" si="141"/>
        <v>3.7688442211055275E-4</v>
      </c>
      <c r="K1379" s="148" t="str">
        <f t="shared" si="140"/>
        <v/>
      </c>
      <c r="L1379" s="33">
        <v>1</v>
      </c>
      <c r="M1379" s="1">
        <f t="shared" si="142"/>
        <v>3.7688442211055275E-4</v>
      </c>
    </row>
    <row r="1380" spans="1:13" ht="25.2" x14ac:dyDescent="0.4">
      <c r="A1380" s="364"/>
      <c r="B1380" s="367"/>
      <c r="C1380" s="353"/>
      <c r="D1380" s="353"/>
      <c r="E1380" s="371"/>
      <c r="F1380" s="11"/>
      <c r="G1380" s="146">
        <v>376</v>
      </c>
      <c r="H1380" s="61" t="s">
        <v>383</v>
      </c>
      <c r="I1380" s="62">
        <v>2</v>
      </c>
      <c r="J1380" s="1">
        <f t="shared" si="141"/>
        <v>7.537688442211055E-4</v>
      </c>
      <c r="K1380" s="148" t="str">
        <f t="shared" si="140"/>
        <v/>
      </c>
      <c r="L1380" s="33">
        <v>2</v>
      </c>
      <c r="M1380" s="1">
        <f t="shared" si="142"/>
        <v>7.537688442211055E-4</v>
      </c>
    </row>
    <row r="1381" spans="1:13" ht="25.2" x14ac:dyDescent="0.4">
      <c r="A1381" s="364"/>
      <c r="B1381" s="367"/>
      <c r="C1381" s="353"/>
      <c r="D1381" s="353"/>
      <c r="E1381" s="371"/>
      <c r="F1381" s="11"/>
      <c r="G1381" s="146">
        <v>377</v>
      </c>
      <c r="H1381" s="61" t="s">
        <v>382</v>
      </c>
      <c r="I1381" s="62">
        <v>1</v>
      </c>
      <c r="J1381" s="1">
        <f t="shared" si="141"/>
        <v>3.7688442211055275E-4</v>
      </c>
      <c r="K1381" s="148" t="str">
        <f t="shared" si="140"/>
        <v/>
      </c>
      <c r="L1381" s="33">
        <v>1</v>
      </c>
      <c r="M1381" s="1">
        <f t="shared" si="142"/>
        <v>3.7688442211055275E-4</v>
      </c>
    </row>
    <row r="1382" spans="1:13" ht="15.6" customHeight="1" x14ac:dyDescent="0.4">
      <c r="A1382" s="364"/>
      <c r="B1382" s="367"/>
      <c r="C1382" s="353"/>
      <c r="D1382" s="353"/>
      <c r="E1382" s="371"/>
      <c r="F1382" s="11"/>
      <c r="G1382" s="146">
        <v>378</v>
      </c>
      <c r="H1382" s="61" t="s">
        <v>926</v>
      </c>
      <c r="I1382" s="62">
        <v>3</v>
      </c>
      <c r="J1382" s="1">
        <f t="shared" si="141"/>
        <v>1.1306532663316582E-3</v>
      </c>
      <c r="K1382" s="148" t="str">
        <f t="shared" si="140"/>
        <v/>
      </c>
      <c r="L1382" s="33">
        <v>3</v>
      </c>
      <c r="M1382" s="1">
        <f t="shared" si="142"/>
        <v>1.1306532663316582E-3</v>
      </c>
    </row>
    <row r="1383" spans="1:13" ht="25.2" x14ac:dyDescent="0.4">
      <c r="A1383" s="364"/>
      <c r="B1383" s="367"/>
      <c r="C1383" s="353"/>
      <c r="D1383" s="353"/>
      <c r="E1383" s="371"/>
      <c r="F1383" s="11"/>
      <c r="G1383" s="146">
        <v>379</v>
      </c>
      <c r="H1383" s="61" t="s">
        <v>371</v>
      </c>
      <c r="I1383" s="62">
        <v>3</v>
      </c>
      <c r="J1383" s="1">
        <f t="shared" si="141"/>
        <v>1.1306532663316582E-3</v>
      </c>
      <c r="K1383" s="148" t="str">
        <f t="shared" si="140"/>
        <v/>
      </c>
      <c r="L1383" s="33">
        <v>3</v>
      </c>
      <c r="M1383" s="1">
        <f t="shared" si="142"/>
        <v>1.1306532663316582E-3</v>
      </c>
    </row>
    <row r="1384" spans="1:13" ht="50.4" x14ac:dyDescent="0.4">
      <c r="A1384" s="364"/>
      <c r="B1384" s="367"/>
      <c r="C1384" s="353" t="s">
        <v>265</v>
      </c>
      <c r="D1384" s="353" t="s">
        <v>194</v>
      </c>
      <c r="E1384" s="371"/>
      <c r="F1384" s="11"/>
      <c r="G1384" s="146">
        <v>380</v>
      </c>
      <c r="H1384" s="61" t="s">
        <v>995</v>
      </c>
      <c r="I1384" s="62">
        <v>3</v>
      </c>
      <c r="J1384" s="1">
        <f t="shared" si="141"/>
        <v>1.1306532663316582E-3</v>
      </c>
      <c r="K1384" s="148" t="str">
        <f t="shared" si="140"/>
        <v/>
      </c>
      <c r="L1384" s="33">
        <v>3</v>
      </c>
      <c r="M1384" s="1">
        <f t="shared" si="142"/>
        <v>1.1306532663316582E-3</v>
      </c>
    </row>
    <row r="1385" spans="1:13" ht="15.6" customHeight="1" x14ac:dyDescent="0.4">
      <c r="A1385" s="364"/>
      <c r="B1385" s="367"/>
      <c r="C1385" s="353"/>
      <c r="D1385" s="353"/>
      <c r="E1385" s="371"/>
      <c r="F1385" s="11"/>
      <c r="G1385" s="146">
        <v>381</v>
      </c>
      <c r="H1385" s="61" t="s">
        <v>384</v>
      </c>
      <c r="I1385" s="62">
        <v>2</v>
      </c>
      <c r="J1385" s="1">
        <f t="shared" si="141"/>
        <v>7.537688442211055E-4</v>
      </c>
      <c r="K1385" s="148" t="str">
        <f t="shared" si="140"/>
        <v/>
      </c>
      <c r="L1385" s="33">
        <v>2</v>
      </c>
      <c r="M1385" s="1">
        <f t="shared" si="142"/>
        <v>7.537688442211055E-4</v>
      </c>
    </row>
    <row r="1386" spans="1:13" ht="25.2" x14ac:dyDescent="0.4">
      <c r="A1386" s="364"/>
      <c r="B1386" s="367"/>
      <c r="C1386" s="353"/>
      <c r="D1386" s="353"/>
      <c r="E1386" s="371"/>
      <c r="F1386" s="11"/>
      <c r="G1386" s="146">
        <v>382</v>
      </c>
      <c r="H1386" s="61" t="s">
        <v>996</v>
      </c>
      <c r="I1386" s="62">
        <v>2</v>
      </c>
      <c r="J1386" s="1">
        <f t="shared" si="141"/>
        <v>7.537688442211055E-4</v>
      </c>
      <c r="K1386" s="148" t="str">
        <f t="shared" si="140"/>
        <v/>
      </c>
      <c r="L1386" s="33">
        <v>2</v>
      </c>
      <c r="M1386" s="1">
        <f t="shared" si="142"/>
        <v>7.537688442211055E-4</v>
      </c>
    </row>
    <row r="1387" spans="1:13" ht="15.6" customHeight="1" x14ac:dyDescent="0.4">
      <c r="A1387" s="364"/>
      <c r="B1387" s="367"/>
      <c r="C1387" s="353"/>
      <c r="D1387" s="353"/>
      <c r="E1387" s="371"/>
      <c r="F1387" s="11"/>
      <c r="G1387" s="146">
        <v>383</v>
      </c>
      <c r="H1387" s="61" t="s">
        <v>385</v>
      </c>
      <c r="I1387" s="62">
        <v>1</v>
      </c>
      <c r="J1387" s="1">
        <f t="shared" si="141"/>
        <v>3.7688442211055275E-4</v>
      </c>
      <c r="K1387" s="148" t="str">
        <f t="shared" si="140"/>
        <v/>
      </c>
      <c r="L1387" s="33">
        <v>1</v>
      </c>
      <c r="M1387" s="1">
        <f t="shared" si="142"/>
        <v>3.7688442211055275E-4</v>
      </c>
    </row>
    <row r="1388" spans="1:13" ht="25.2" x14ac:dyDescent="0.4">
      <c r="A1388" s="364"/>
      <c r="B1388" s="367"/>
      <c r="C1388" s="353"/>
      <c r="D1388" s="353"/>
      <c r="E1388" s="371"/>
      <c r="F1388" s="11"/>
      <c r="G1388" s="146">
        <v>384</v>
      </c>
      <c r="H1388" s="61" t="s">
        <v>371</v>
      </c>
      <c r="I1388" s="62">
        <v>3</v>
      </c>
      <c r="J1388" s="1">
        <f t="shared" si="141"/>
        <v>1.1306532663316582E-3</v>
      </c>
      <c r="K1388" s="148" t="str">
        <f t="shared" si="140"/>
        <v/>
      </c>
      <c r="L1388" s="33">
        <v>3</v>
      </c>
      <c r="M1388" s="1">
        <f t="shared" si="142"/>
        <v>1.1306532663316582E-3</v>
      </c>
    </row>
    <row r="1389" spans="1:13" ht="50.4" x14ac:dyDescent="0.4">
      <c r="A1389" s="364"/>
      <c r="B1389" s="367"/>
      <c r="C1389" s="353" t="s">
        <v>266</v>
      </c>
      <c r="D1389" s="353" t="s">
        <v>195</v>
      </c>
      <c r="E1389" s="371"/>
      <c r="F1389" s="11"/>
      <c r="G1389" s="146">
        <v>385</v>
      </c>
      <c r="H1389" s="61" t="s">
        <v>995</v>
      </c>
      <c r="I1389" s="62">
        <v>3</v>
      </c>
      <c r="J1389" s="1">
        <f t="shared" si="141"/>
        <v>1.1306532663316582E-3</v>
      </c>
      <c r="K1389" s="148" t="str">
        <f t="shared" si="140"/>
        <v/>
      </c>
      <c r="L1389" s="33">
        <v>3</v>
      </c>
      <c r="M1389" s="1">
        <f t="shared" si="142"/>
        <v>1.1306532663316582E-3</v>
      </c>
    </row>
    <row r="1390" spans="1:13" ht="15.6" customHeight="1" x14ac:dyDescent="0.4">
      <c r="A1390" s="364"/>
      <c r="B1390" s="367"/>
      <c r="C1390" s="353"/>
      <c r="D1390" s="353"/>
      <c r="E1390" s="371"/>
      <c r="F1390" s="11"/>
      <c r="G1390" s="146">
        <v>386</v>
      </c>
      <c r="H1390" s="61" t="s">
        <v>386</v>
      </c>
      <c r="I1390" s="62">
        <v>2</v>
      </c>
      <c r="J1390" s="1">
        <f t="shared" si="141"/>
        <v>7.537688442211055E-4</v>
      </c>
      <c r="K1390" s="148" t="str">
        <f t="shared" si="140"/>
        <v/>
      </c>
      <c r="L1390" s="33">
        <v>2</v>
      </c>
      <c r="M1390" s="1">
        <f t="shared" si="142"/>
        <v>7.537688442211055E-4</v>
      </c>
    </row>
    <row r="1391" spans="1:13" ht="25.2" x14ac:dyDescent="0.4">
      <c r="A1391" s="364"/>
      <c r="B1391" s="367"/>
      <c r="C1391" s="353"/>
      <c r="D1391" s="353"/>
      <c r="E1391" s="371"/>
      <c r="F1391" s="11"/>
      <c r="G1391" s="146">
        <v>387</v>
      </c>
      <c r="H1391" s="61" t="s">
        <v>997</v>
      </c>
      <c r="I1391" s="62">
        <v>2</v>
      </c>
      <c r="J1391" s="1">
        <f t="shared" si="141"/>
        <v>7.537688442211055E-4</v>
      </c>
      <c r="K1391" s="148" t="str">
        <f t="shared" si="140"/>
        <v/>
      </c>
      <c r="L1391" s="33">
        <v>2</v>
      </c>
      <c r="M1391" s="1">
        <f t="shared" si="142"/>
        <v>7.537688442211055E-4</v>
      </c>
    </row>
    <row r="1392" spans="1:13" ht="25.2" x14ac:dyDescent="0.4">
      <c r="A1392" s="364"/>
      <c r="B1392" s="367"/>
      <c r="C1392" s="353"/>
      <c r="D1392" s="353"/>
      <c r="E1392" s="371"/>
      <c r="F1392" s="11"/>
      <c r="G1392" s="146">
        <v>388</v>
      </c>
      <c r="H1392" s="61" t="s">
        <v>371</v>
      </c>
      <c r="I1392" s="62">
        <v>3</v>
      </c>
      <c r="J1392" s="1">
        <f t="shared" si="141"/>
        <v>1.1306532663316582E-3</v>
      </c>
      <c r="K1392" s="148" t="str">
        <f t="shared" si="140"/>
        <v/>
      </c>
      <c r="L1392" s="33">
        <v>3</v>
      </c>
      <c r="M1392" s="1">
        <f t="shared" si="142"/>
        <v>1.1306532663316582E-3</v>
      </c>
    </row>
    <row r="1393" spans="1:13" ht="52.95" customHeight="1" x14ac:dyDescent="0.4">
      <c r="A1393" s="364"/>
      <c r="B1393" s="367"/>
      <c r="C1393" s="353" t="s">
        <v>267</v>
      </c>
      <c r="D1393" s="353" t="s">
        <v>196</v>
      </c>
      <c r="E1393" s="371"/>
      <c r="F1393" s="11"/>
      <c r="G1393" s="146">
        <v>389</v>
      </c>
      <c r="H1393" s="61" t="s">
        <v>994</v>
      </c>
      <c r="I1393" s="62">
        <v>3</v>
      </c>
      <c r="J1393" s="1">
        <f t="shared" si="141"/>
        <v>1.1306532663316582E-3</v>
      </c>
      <c r="K1393" s="148" t="str">
        <f t="shared" si="140"/>
        <v/>
      </c>
      <c r="L1393" s="33">
        <v>3</v>
      </c>
      <c r="M1393" s="1">
        <f t="shared" si="142"/>
        <v>1.1306532663316582E-3</v>
      </c>
    </row>
    <row r="1394" spans="1:13" ht="37.799999999999997" x14ac:dyDescent="0.4">
      <c r="A1394" s="364"/>
      <c r="B1394" s="367"/>
      <c r="C1394" s="353"/>
      <c r="D1394" s="353"/>
      <c r="E1394" s="371"/>
      <c r="F1394" s="11"/>
      <c r="G1394" s="146">
        <v>390</v>
      </c>
      <c r="H1394" s="48" t="s">
        <v>387</v>
      </c>
      <c r="I1394" s="62">
        <v>3</v>
      </c>
      <c r="J1394" s="1">
        <f t="shared" si="141"/>
        <v>1.1306532663316582E-3</v>
      </c>
      <c r="K1394" s="148" t="str">
        <f t="shared" si="140"/>
        <v/>
      </c>
      <c r="L1394" s="33">
        <v>3</v>
      </c>
      <c r="M1394" s="1">
        <f t="shared" si="142"/>
        <v>1.1306532663316582E-3</v>
      </c>
    </row>
    <row r="1395" spans="1:13" ht="15.6" customHeight="1" x14ac:dyDescent="0.4">
      <c r="A1395" s="364"/>
      <c r="B1395" s="367"/>
      <c r="C1395" s="353"/>
      <c r="D1395" s="353"/>
      <c r="E1395" s="371"/>
      <c r="F1395" s="11"/>
      <c r="G1395" s="146">
        <v>391</v>
      </c>
      <c r="H1395" s="61" t="s">
        <v>926</v>
      </c>
      <c r="I1395" s="62">
        <v>3</v>
      </c>
      <c r="J1395" s="1">
        <f t="shared" si="141"/>
        <v>1.1306532663316582E-3</v>
      </c>
      <c r="K1395" s="148" t="str">
        <f t="shared" si="140"/>
        <v/>
      </c>
      <c r="L1395" s="33">
        <v>3</v>
      </c>
      <c r="M1395" s="1">
        <f t="shared" si="142"/>
        <v>1.1306532663316582E-3</v>
      </c>
    </row>
    <row r="1396" spans="1:13" ht="25.2" x14ac:dyDescent="0.4">
      <c r="A1396" s="364"/>
      <c r="B1396" s="367"/>
      <c r="C1396" s="353"/>
      <c r="D1396" s="353"/>
      <c r="E1396" s="371"/>
      <c r="F1396" s="11"/>
      <c r="G1396" s="146">
        <v>392</v>
      </c>
      <c r="H1396" s="61" t="s">
        <v>371</v>
      </c>
      <c r="I1396" s="62">
        <v>3</v>
      </c>
      <c r="J1396" s="1">
        <f t="shared" si="141"/>
        <v>1.1306532663316582E-3</v>
      </c>
      <c r="K1396" s="148" t="str">
        <f t="shared" si="140"/>
        <v/>
      </c>
      <c r="L1396" s="33">
        <v>3</v>
      </c>
      <c r="M1396" s="1">
        <f t="shared" si="142"/>
        <v>1.1306532663316582E-3</v>
      </c>
    </row>
    <row r="1397" spans="1:13" ht="49.2" customHeight="1" x14ac:dyDescent="0.4">
      <c r="A1397" s="364"/>
      <c r="B1397" s="367"/>
      <c r="C1397" s="142" t="s">
        <v>268</v>
      </c>
      <c r="D1397" s="142" t="s">
        <v>197</v>
      </c>
      <c r="E1397" s="371"/>
      <c r="F1397" s="11"/>
      <c r="G1397" s="146">
        <v>393</v>
      </c>
      <c r="H1397" s="61" t="s">
        <v>994</v>
      </c>
      <c r="I1397" s="62">
        <v>3</v>
      </c>
      <c r="J1397" s="1">
        <f t="shared" si="141"/>
        <v>1.1306532663316582E-3</v>
      </c>
      <c r="K1397" s="148" t="str">
        <f t="shared" si="140"/>
        <v/>
      </c>
      <c r="L1397" s="33">
        <v>3</v>
      </c>
      <c r="M1397" s="1">
        <f t="shared" si="142"/>
        <v>1.1306532663316582E-3</v>
      </c>
    </row>
    <row r="1398" spans="1:13" ht="25.2" x14ac:dyDescent="0.4">
      <c r="A1398" s="364"/>
      <c r="B1398" s="367"/>
      <c r="C1398" s="353" t="s">
        <v>269</v>
      </c>
      <c r="D1398" s="353" t="s">
        <v>198</v>
      </c>
      <c r="E1398" s="371"/>
      <c r="F1398" s="11"/>
      <c r="G1398" s="146">
        <v>394</v>
      </c>
      <c r="H1398" s="48" t="s">
        <v>388</v>
      </c>
      <c r="I1398" s="62">
        <v>2</v>
      </c>
      <c r="J1398" s="1">
        <f t="shared" si="141"/>
        <v>7.537688442211055E-4</v>
      </c>
      <c r="K1398" s="148" t="str">
        <f t="shared" si="140"/>
        <v/>
      </c>
      <c r="L1398" s="33">
        <v>2</v>
      </c>
      <c r="M1398" s="1">
        <f t="shared" si="142"/>
        <v>7.537688442211055E-4</v>
      </c>
    </row>
    <row r="1399" spans="1:13" ht="50.4" customHeight="1" x14ac:dyDescent="0.4">
      <c r="A1399" s="364"/>
      <c r="B1399" s="367"/>
      <c r="C1399" s="353"/>
      <c r="D1399" s="353"/>
      <c r="E1399" s="371"/>
      <c r="F1399" s="11"/>
      <c r="G1399" s="146">
        <v>395</v>
      </c>
      <c r="H1399" s="61" t="s">
        <v>994</v>
      </c>
      <c r="I1399" s="62">
        <v>3</v>
      </c>
      <c r="J1399" s="1">
        <f t="shared" si="141"/>
        <v>1.1306532663316582E-3</v>
      </c>
      <c r="K1399" s="148" t="str">
        <f t="shared" si="140"/>
        <v/>
      </c>
      <c r="L1399" s="33">
        <v>3</v>
      </c>
      <c r="M1399" s="1">
        <f t="shared" si="142"/>
        <v>1.1306532663316582E-3</v>
      </c>
    </row>
    <row r="1400" spans="1:13" ht="25.2" x14ac:dyDescent="0.4">
      <c r="A1400" s="364"/>
      <c r="B1400" s="367"/>
      <c r="C1400" s="353"/>
      <c r="D1400" s="353"/>
      <c r="E1400" s="371"/>
      <c r="F1400" s="11"/>
      <c r="G1400" s="146">
        <v>396</v>
      </c>
      <c r="H1400" s="48" t="s">
        <v>389</v>
      </c>
      <c r="I1400" s="62">
        <v>3</v>
      </c>
      <c r="J1400" s="1">
        <f t="shared" si="141"/>
        <v>1.1306532663316582E-3</v>
      </c>
      <c r="K1400" s="148" t="str">
        <f t="shared" si="140"/>
        <v/>
      </c>
      <c r="L1400" s="33">
        <v>3</v>
      </c>
      <c r="M1400" s="1">
        <f t="shared" si="142"/>
        <v>1.1306532663316582E-3</v>
      </c>
    </row>
    <row r="1401" spans="1:13" ht="16.2" customHeight="1" thickBot="1" x14ac:dyDescent="0.45">
      <c r="A1401" s="365"/>
      <c r="B1401" s="368"/>
      <c r="C1401" s="354"/>
      <c r="D1401" s="354"/>
      <c r="E1401" s="372"/>
      <c r="F1401" s="52"/>
      <c r="G1401" s="355" t="s">
        <v>4</v>
      </c>
      <c r="H1401" s="356"/>
      <c r="I1401" s="63">
        <f>SUM(I1342:I1400)</f>
        <v>129</v>
      </c>
      <c r="J1401" s="2">
        <f>SUM(J1342:J1400)</f>
        <v>4.8618090452261307E-2</v>
      </c>
      <c r="K1401" s="148" t="str">
        <f t="shared" si="140"/>
        <v/>
      </c>
      <c r="L1401" s="3">
        <f>SUM(L1342:L1400)</f>
        <v>120</v>
      </c>
      <c r="M1401" s="2">
        <f>SUM(M1342:M1400)</f>
        <v>4.5226130653266333E-2</v>
      </c>
    </row>
    <row r="1402" spans="1:13" ht="6" customHeight="1" thickBot="1" x14ac:dyDescent="0.45">
      <c r="A1402" s="98"/>
      <c r="B1402" s="99"/>
      <c r="C1402" s="23"/>
      <c r="D1402" s="23"/>
      <c r="E1402" s="41"/>
      <c r="F1402" s="9"/>
      <c r="G1402" s="41"/>
      <c r="H1402" s="100"/>
      <c r="I1402" s="83"/>
      <c r="J1402" s="101"/>
      <c r="K1402" s="41"/>
      <c r="L1402" s="83"/>
      <c r="M1402" s="101"/>
    </row>
    <row r="1403" spans="1:13" x14ac:dyDescent="0.4">
      <c r="A1403" s="357" t="s">
        <v>955</v>
      </c>
      <c r="B1403" s="358"/>
      <c r="C1403" s="358"/>
      <c r="D1403" s="358"/>
      <c r="E1403" s="358"/>
      <c r="F1403" s="358"/>
      <c r="G1403" s="358"/>
      <c r="H1403" s="358"/>
      <c r="I1403" s="358"/>
      <c r="J1403" s="359"/>
      <c r="K1403" s="148"/>
      <c r="L1403" s="26" t="s">
        <v>70</v>
      </c>
      <c r="M1403" s="27" t="s">
        <v>78</v>
      </c>
    </row>
    <row r="1404" spans="1:13" x14ac:dyDescent="0.4">
      <c r="A1404" s="146">
        <f t="shared" ref="A1404:A1462" si="143">G1342</f>
        <v>338</v>
      </c>
      <c r="B1404" s="351"/>
      <c r="C1404" s="351"/>
      <c r="D1404" s="351"/>
      <c r="E1404" s="351"/>
      <c r="F1404" s="351"/>
      <c r="G1404" s="351"/>
      <c r="H1404" s="351"/>
      <c r="I1404" s="351"/>
      <c r="J1404" s="352"/>
      <c r="K1404" s="41"/>
      <c r="L1404" s="29"/>
      <c r="M1404" s="30"/>
    </row>
    <row r="1405" spans="1:13" x14ac:dyDescent="0.4">
      <c r="A1405" s="146">
        <f t="shared" si="143"/>
        <v>339</v>
      </c>
      <c r="B1405" s="351"/>
      <c r="C1405" s="351"/>
      <c r="D1405" s="351"/>
      <c r="E1405" s="351"/>
      <c r="F1405" s="351"/>
      <c r="G1405" s="351"/>
      <c r="H1405" s="351"/>
      <c r="I1405" s="351"/>
      <c r="J1405" s="352"/>
      <c r="K1405" s="41"/>
      <c r="L1405" s="29"/>
      <c r="M1405" s="30"/>
    </row>
    <row r="1406" spans="1:13" x14ac:dyDescent="0.4">
      <c r="A1406" s="146">
        <f t="shared" si="143"/>
        <v>340</v>
      </c>
      <c r="B1406" s="351"/>
      <c r="C1406" s="351"/>
      <c r="D1406" s="351"/>
      <c r="E1406" s="351"/>
      <c r="F1406" s="351"/>
      <c r="G1406" s="351"/>
      <c r="H1406" s="351"/>
      <c r="I1406" s="351"/>
      <c r="J1406" s="352"/>
      <c r="K1406" s="41"/>
      <c r="L1406" s="29"/>
      <c r="M1406" s="30"/>
    </row>
    <row r="1407" spans="1:13" x14ac:dyDescent="0.4">
      <c r="A1407" s="146">
        <f t="shared" si="143"/>
        <v>341</v>
      </c>
      <c r="B1407" s="351"/>
      <c r="C1407" s="351"/>
      <c r="D1407" s="351"/>
      <c r="E1407" s="351"/>
      <c r="F1407" s="351"/>
      <c r="G1407" s="351"/>
      <c r="H1407" s="351"/>
      <c r="I1407" s="351"/>
      <c r="J1407" s="352"/>
      <c r="K1407" s="41"/>
      <c r="L1407" s="29"/>
      <c r="M1407" s="30"/>
    </row>
    <row r="1408" spans="1:13" x14ac:dyDescent="0.4">
      <c r="A1408" s="146">
        <f t="shared" si="143"/>
        <v>342</v>
      </c>
      <c r="B1408" s="351"/>
      <c r="C1408" s="351"/>
      <c r="D1408" s="351"/>
      <c r="E1408" s="351"/>
      <c r="F1408" s="351"/>
      <c r="G1408" s="351"/>
      <c r="H1408" s="351"/>
      <c r="I1408" s="351"/>
      <c r="J1408" s="352"/>
      <c r="K1408" s="41"/>
      <c r="L1408" s="29"/>
      <c r="M1408" s="30"/>
    </row>
    <row r="1409" spans="1:13" x14ac:dyDescent="0.4">
      <c r="A1409" s="146">
        <f t="shared" si="143"/>
        <v>343</v>
      </c>
      <c r="B1409" s="351"/>
      <c r="C1409" s="351"/>
      <c r="D1409" s="351"/>
      <c r="E1409" s="351"/>
      <c r="F1409" s="351"/>
      <c r="G1409" s="351"/>
      <c r="H1409" s="351"/>
      <c r="I1409" s="351"/>
      <c r="J1409" s="352"/>
      <c r="K1409" s="41"/>
      <c r="L1409" s="29"/>
      <c r="M1409" s="30"/>
    </row>
    <row r="1410" spans="1:13" x14ac:dyDescent="0.4">
      <c r="A1410" s="146">
        <f t="shared" si="143"/>
        <v>344</v>
      </c>
      <c r="B1410" s="351"/>
      <c r="C1410" s="351"/>
      <c r="D1410" s="351"/>
      <c r="E1410" s="351"/>
      <c r="F1410" s="351"/>
      <c r="G1410" s="351"/>
      <c r="H1410" s="351"/>
      <c r="I1410" s="351"/>
      <c r="J1410" s="352"/>
      <c r="K1410" s="41"/>
      <c r="L1410" s="29"/>
      <c r="M1410" s="30"/>
    </row>
    <row r="1411" spans="1:13" x14ac:dyDescent="0.4">
      <c r="A1411" s="146">
        <f t="shared" si="143"/>
        <v>345</v>
      </c>
      <c r="B1411" s="351"/>
      <c r="C1411" s="351"/>
      <c r="D1411" s="351"/>
      <c r="E1411" s="351"/>
      <c r="F1411" s="351"/>
      <c r="G1411" s="351"/>
      <c r="H1411" s="351"/>
      <c r="I1411" s="351"/>
      <c r="J1411" s="352"/>
      <c r="K1411" s="41"/>
      <c r="L1411" s="29"/>
      <c r="M1411" s="30"/>
    </row>
    <row r="1412" spans="1:13" x14ac:dyDescent="0.4">
      <c r="A1412" s="146">
        <f t="shared" si="143"/>
        <v>346</v>
      </c>
      <c r="B1412" s="351"/>
      <c r="C1412" s="351"/>
      <c r="D1412" s="351"/>
      <c r="E1412" s="351"/>
      <c r="F1412" s="351"/>
      <c r="G1412" s="351"/>
      <c r="H1412" s="351"/>
      <c r="I1412" s="351"/>
      <c r="J1412" s="352"/>
      <c r="K1412" s="41"/>
      <c r="L1412" s="29"/>
      <c r="M1412" s="30"/>
    </row>
    <row r="1413" spans="1:13" x14ac:dyDescent="0.4">
      <c r="A1413" s="146">
        <f t="shared" si="143"/>
        <v>347</v>
      </c>
      <c r="B1413" s="351"/>
      <c r="C1413" s="351"/>
      <c r="D1413" s="351"/>
      <c r="E1413" s="351"/>
      <c r="F1413" s="351"/>
      <c r="G1413" s="351"/>
      <c r="H1413" s="351"/>
      <c r="I1413" s="351"/>
      <c r="J1413" s="352"/>
      <c r="K1413" s="41"/>
      <c r="L1413" s="29"/>
      <c r="M1413" s="30"/>
    </row>
    <row r="1414" spans="1:13" x14ac:dyDescent="0.4">
      <c r="A1414" s="146">
        <f t="shared" si="143"/>
        <v>348</v>
      </c>
      <c r="B1414" s="351"/>
      <c r="C1414" s="351"/>
      <c r="D1414" s="351"/>
      <c r="E1414" s="351"/>
      <c r="F1414" s="351"/>
      <c r="G1414" s="351"/>
      <c r="H1414" s="351"/>
      <c r="I1414" s="351"/>
      <c r="J1414" s="352"/>
      <c r="K1414" s="41"/>
      <c r="L1414" s="29"/>
      <c r="M1414" s="30"/>
    </row>
    <row r="1415" spans="1:13" x14ac:dyDescent="0.4">
      <c r="A1415" s="146">
        <f t="shared" si="143"/>
        <v>349</v>
      </c>
      <c r="B1415" s="351"/>
      <c r="C1415" s="351"/>
      <c r="D1415" s="351"/>
      <c r="E1415" s="351"/>
      <c r="F1415" s="351"/>
      <c r="G1415" s="351"/>
      <c r="H1415" s="351"/>
      <c r="I1415" s="351"/>
      <c r="J1415" s="352"/>
      <c r="K1415" s="41"/>
      <c r="L1415" s="29"/>
      <c r="M1415" s="30"/>
    </row>
    <row r="1416" spans="1:13" x14ac:dyDescent="0.4">
      <c r="A1416" s="146">
        <f t="shared" si="143"/>
        <v>350</v>
      </c>
      <c r="B1416" s="351"/>
      <c r="C1416" s="351"/>
      <c r="D1416" s="351"/>
      <c r="E1416" s="351"/>
      <c r="F1416" s="351"/>
      <c r="G1416" s="351"/>
      <c r="H1416" s="351"/>
      <c r="I1416" s="351"/>
      <c r="J1416" s="352"/>
      <c r="K1416" s="41"/>
      <c r="L1416" s="29"/>
      <c r="M1416" s="30"/>
    </row>
    <row r="1417" spans="1:13" x14ac:dyDescent="0.4">
      <c r="A1417" s="146">
        <f t="shared" si="143"/>
        <v>351</v>
      </c>
      <c r="B1417" s="351"/>
      <c r="C1417" s="351"/>
      <c r="D1417" s="351"/>
      <c r="E1417" s="351"/>
      <c r="F1417" s="351"/>
      <c r="G1417" s="351"/>
      <c r="H1417" s="351"/>
      <c r="I1417" s="351"/>
      <c r="J1417" s="352"/>
      <c r="K1417" s="41"/>
      <c r="L1417" s="29"/>
      <c r="M1417" s="30"/>
    </row>
    <row r="1418" spans="1:13" x14ac:dyDescent="0.4">
      <c r="A1418" s="146">
        <f t="shared" si="143"/>
        <v>352</v>
      </c>
      <c r="B1418" s="351"/>
      <c r="C1418" s="351"/>
      <c r="D1418" s="351"/>
      <c r="E1418" s="351"/>
      <c r="F1418" s="351"/>
      <c r="G1418" s="351"/>
      <c r="H1418" s="351"/>
      <c r="I1418" s="351"/>
      <c r="J1418" s="352"/>
      <c r="K1418" s="41"/>
      <c r="L1418" s="29"/>
      <c r="M1418" s="30"/>
    </row>
    <row r="1419" spans="1:13" x14ac:dyDescent="0.4">
      <c r="A1419" s="146">
        <f t="shared" si="143"/>
        <v>353</v>
      </c>
      <c r="B1419" s="351"/>
      <c r="C1419" s="351"/>
      <c r="D1419" s="351"/>
      <c r="E1419" s="351"/>
      <c r="F1419" s="351"/>
      <c r="G1419" s="351"/>
      <c r="H1419" s="351"/>
      <c r="I1419" s="351"/>
      <c r="J1419" s="352"/>
      <c r="K1419" s="41"/>
      <c r="L1419" s="29"/>
      <c r="M1419" s="30"/>
    </row>
    <row r="1420" spans="1:13" x14ac:dyDescent="0.4">
      <c r="A1420" s="146">
        <f t="shared" si="143"/>
        <v>354</v>
      </c>
      <c r="B1420" s="351"/>
      <c r="C1420" s="351"/>
      <c r="D1420" s="351"/>
      <c r="E1420" s="351"/>
      <c r="F1420" s="351"/>
      <c r="G1420" s="351"/>
      <c r="H1420" s="351"/>
      <c r="I1420" s="351"/>
      <c r="J1420" s="352"/>
      <c r="K1420" s="41"/>
      <c r="L1420" s="29"/>
      <c r="M1420" s="30"/>
    </row>
    <row r="1421" spans="1:13" x14ac:dyDescent="0.4">
      <c r="A1421" s="146">
        <f t="shared" si="143"/>
        <v>355</v>
      </c>
      <c r="B1421" s="351"/>
      <c r="C1421" s="351"/>
      <c r="D1421" s="351"/>
      <c r="E1421" s="351"/>
      <c r="F1421" s="351"/>
      <c r="G1421" s="351"/>
      <c r="H1421" s="351"/>
      <c r="I1421" s="351"/>
      <c r="J1421" s="352"/>
      <c r="K1421" s="41"/>
      <c r="L1421" s="29"/>
      <c r="M1421" s="30"/>
    </row>
    <row r="1422" spans="1:13" x14ac:dyDescent="0.4">
      <c r="A1422" s="146">
        <f t="shared" si="143"/>
        <v>356</v>
      </c>
      <c r="B1422" s="351"/>
      <c r="C1422" s="351"/>
      <c r="D1422" s="351"/>
      <c r="E1422" s="351"/>
      <c r="F1422" s="351"/>
      <c r="G1422" s="351"/>
      <c r="H1422" s="351"/>
      <c r="I1422" s="351"/>
      <c r="J1422" s="352"/>
      <c r="K1422" s="41"/>
      <c r="L1422" s="29"/>
      <c r="M1422" s="30"/>
    </row>
    <row r="1423" spans="1:13" x14ac:dyDescent="0.4">
      <c r="A1423" s="146">
        <f t="shared" si="143"/>
        <v>357</v>
      </c>
      <c r="B1423" s="351"/>
      <c r="C1423" s="351"/>
      <c r="D1423" s="351"/>
      <c r="E1423" s="351"/>
      <c r="F1423" s="351"/>
      <c r="G1423" s="351"/>
      <c r="H1423" s="351"/>
      <c r="I1423" s="351"/>
      <c r="J1423" s="352"/>
      <c r="K1423" s="41"/>
      <c r="L1423" s="29"/>
      <c r="M1423" s="30"/>
    </row>
    <row r="1424" spans="1:13" x14ac:dyDescent="0.4">
      <c r="A1424" s="146">
        <f t="shared" si="143"/>
        <v>358</v>
      </c>
      <c r="B1424" s="351"/>
      <c r="C1424" s="351"/>
      <c r="D1424" s="351"/>
      <c r="E1424" s="351"/>
      <c r="F1424" s="351"/>
      <c r="G1424" s="351"/>
      <c r="H1424" s="351"/>
      <c r="I1424" s="351"/>
      <c r="J1424" s="352"/>
      <c r="K1424" s="41"/>
      <c r="L1424" s="29"/>
      <c r="M1424" s="30"/>
    </row>
    <row r="1425" spans="1:13" x14ac:dyDescent="0.4">
      <c r="A1425" s="146">
        <f t="shared" si="143"/>
        <v>359</v>
      </c>
      <c r="B1425" s="351"/>
      <c r="C1425" s="351"/>
      <c r="D1425" s="351"/>
      <c r="E1425" s="351"/>
      <c r="F1425" s="351"/>
      <c r="G1425" s="351"/>
      <c r="H1425" s="351"/>
      <c r="I1425" s="351"/>
      <c r="J1425" s="352"/>
      <c r="K1425" s="41"/>
      <c r="L1425" s="29"/>
      <c r="M1425" s="30"/>
    </row>
    <row r="1426" spans="1:13" x14ac:dyDescent="0.4">
      <c r="A1426" s="146">
        <f t="shared" si="143"/>
        <v>360</v>
      </c>
      <c r="B1426" s="351"/>
      <c r="C1426" s="351"/>
      <c r="D1426" s="351"/>
      <c r="E1426" s="351"/>
      <c r="F1426" s="351"/>
      <c r="G1426" s="351"/>
      <c r="H1426" s="351"/>
      <c r="I1426" s="351"/>
      <c r="J1426" s="352"/>
      <c r="K1426" s="41"/>
      <c r="L1426" s="29"/>
      <c r="M1426" s="30"/>
    </row>
    <row r="1427" spans="1:13" x14ac:dyDescent="0.4">
      <c r="A1427" s="146">
        <f t="shared" si="143"/>
        <v>361</v>
      </c>
      <c r="B1427" s="351"/>
      <c r="C1427" s="351"/>
      <c r="D1427" s="351"/>
      <c r="E1427" s="351"/>
      <c r="F1427" s="351"/>
      <c r="G1427" s="351"/>
      <c r="H1427" s="351"/>
      <c r="I1427" s="351"/>
      <c r="J1427" s="352"/>
      <c r="K1427" s="41"/>
      <c r="L1427" s="29"/>
      <c r="M1427" s="30"/>
    </row>
    <row r="1428" spans="1:13" x14ac:dyDescent="0.4">
      <c r="A1428" s="146">
        <f t="shared" si="143"/>
        <v>362</v>
      </c>
      <c r="B1428" s="351"/>
      <c r="C1428" s="351"/>
      <c r="D1428" s="351"/>
      <c r="E1428" s="351"/>
      <c r="F1428" s="351"/>
      <c r="G1428" s="351"/>
      <c r="H1428" s="351"/>
      <c r="I1428" s="351"/>
      <c r="J1428" s="352"/>
      <c r="K1428" s="41"/>
      <c r="L1428" s="29"/>
      <c r="M1428" s="30"/>
    </row>
    <row r="1429" spans="1:13" x14ac:dyDescent="0.4">
      <c r="A1429" s="146">
        <f t="shared" si="143"/>
        <v>363</v>
      </c>
      <c r="B1429" s="351"/>
      <c r="C1429" s="351"/>
      <c r="D1429" s="351"/>
      <c r="E1429" s="351"/>
      <c r="F1429" s="351"/>
      <c r="G1429" s="351"/>
      <c r="H1429" s="351"/>
      <c r="I1429" s="351"/>
      <c r="J1429" s="352"/>
      <c r="K1429" s="41"/>
      <c r="L1429" s="29"/>
      <c r="M1429" s="30"/>
    </row>
    <row r="1430" spans="1:13" x14ac:dyDescent="0.4">
      <c r="A1430" s="146">
        <f t="shared" si="143"/>
        <v>364</v>
      </c>
      <c r="B1430" s="351"/>
      <c r="C1430" s="351"/>
      <c r="D1430" s="351"/>
      <c r="E1430" s="351"/>
      <c r="F1430" s="351"/>
      <c r="G1430" s="351"/>
      <c r="H1430" s="351"/>
      <c r="I1430" s="351"/>
      <c r="J1430" s="352"/>
      <c r="K1430" s="41"/>
      <c r="L1430" s="29"/>
      <c r="M1430" s="30"/>
    </row>
    <row r="1431" spans="1:13" x14ac:dyDescent="0.4">
      <c r="A1431" s="146">
        <f t="shared" si="143"/>
        <v>365</v>
      </c>
      <c r="B1431" s="351"/>
      <c r="C1431" s="351"/>
      <c r="D1431" s="351"/>
      <c r="E1431" s="351"/>
      <c r="F1431" s="351"/>
      <c r="G1431" s="351"/>
      <c r="H1431" s="351"/>
      <c r="I1431" s="351"/>
      <c r="J1431" s="352"/>
      <c r="K1431" s="41"/>
      <c r="L1431" s="29"/>
      <c r="M1431" s="30"/>
    </row>
    <row r="1432" spans="1:13" x14ac:dyDescent="0.4">
      <c r="A1432" s="146">
        <f t="shared" si="143"/>
        <v>366</v>
      </c>
      <c r="B1432" s="351"/>
      <c r="C1432" s="351"/>
      <c r="D1432" s="351"/>
      <c r="E1432" s="351"/>
      <c r="F1432" s="351"/>
      <c r="G1432" s="351"/>
      <c r="H1432" s="351"/>
      <c r="I1432" s="351"/>
      <c r="J1432" s="352"/>
      <c r="K1432" s="41"/>
      <c r="L1432" s="29"/>
      <c r="M1432" s="30"/>
    </row>
    <row r="1433" spans="1:13" x14ac:dyDescent="0.4">
      <c r="A1433" s="146">
        <f t="shared" si="143"/>
        <v>367</v>
      </c>
      <c r="B1433" s="351"/>
      <c r="C1433" s="351"/>
      <c r="D1433" s="351"/>
      <c r="E1433" s="351"/>
      <c r="F1433" s="351"/>
      <c r="G1433" s="351"/>
      <c r="H1433" s="351"/>
      <c r="I1433" s="351"/>
      <c r="J1433" s="352"/>
      <c r="K1433" s="41"/>
      <c r="L1433" s="29"/>
      <c r="M1433" s="30"/>
    </row>
    <row r="1434" spans="1:13" x14ac:dyDescent="0.4">
      <c r="A1434" s="146">
        <f t="shared" si="143"/>
        <v>368</v>
      </c>
      <c r="B1434" s="351"/>
      <c r="C1434" s="351"/>
      <c r="D1434" s="351"/>
      <c r="E1434" s="351"/>
      <c r="F1434" s="351"/>
      <c r="G1434" s="351"/>
      <c r="H1434" s="351"/>
      <c r="I1434" s="351"/>
      <c r="J1434" s="352"/>
      <c r="K1434" s="41"/>
      <c r="L1434" s="29"/>
      <c r="M1434" s="30"/>
    </row>
    <row r="1435" spans="1:13" x14ac:dyDescent="0.4">
      <c r="A1435" s="146">
        <f t="shared" si="143"/>
        <v>369</v>
      </c>
      <c r="B1435" s="351"/>
      <c r="C1435" s="351"/>
      <c r="D1435" s="351"/>
      <c r="E1435" s="351"/>
      <c r="F1435" s="351"/>
      <c r="G1435" s="351"/>
      <c r="H1435" s="351"/>
      <c r="I1435" s="351"/>
      <c r="J1435" s="352"/>
      <c r="K1435" s="41"/>
      <c r="L1435" s="29"/>
      <c r="M1435" s="30"/>
    </row>
    <row r="1436" spans="1:13" x14ac:dyDescent="0.4">
      <c r="A1436" s="146">
        <f t="shared" si="143"/>
        <v>370</v>
      </c>
      <c r="B1436" s="351"/>
      <c r="C1436" s="351"/>
      <c r="D1436" s="351"/>
      <c r="E1436" s="351"/>
      <c r="F1436" s="351"/>
      <c r="G1436" s="351"/>
      <c r="H1436" s="351"/>
      <c r="I1436" s="351"/>
      <c r="J1436" s="352"/>
      <c r="K1436" s="41"/>
      <c r="L1436" s="29"/>
      <c r="M1436" s="30"/>
    </row>
    <row r="1437" spans="1:13" x14ac:dyDescent="0.4">
      <c r="A1437" s="146">
        <f t="shared" si="143"/>
        <v>371</v>
      </c>
      <c r="B1437" s="351"/>
      <c r="C1437" s="351"/>
      <c r="D1437" s="351"/>
      <c r="E1437" s="351"/>
      <c r="F1437" s="351"/>
      <c r="G1437" s="351"/>
      <c r="H1437" s="351"/>
      <c r="I1437" s="351"/>
      <c r="J1437" s="352"/>
      <c r="K1437" s="41"/>
      <c r="L1437" s="29"/>
      <c r="M1437" s="30"/>
    </row>
    <row r="1438" spans="1:13" x14ac:dyDescent="0.4">
      <c r="A1438" s="146">
        <f t="shared" si="143"/>
        <v>372</v>
      </c>
      <c r="B1438" s="351"/>
      <c r="C1438" s="351"/>
      <c r="D1438" s="351"/>
      <c r="E1438" s="351"/>
      <c r="F1438" s="351"/>
      <c r="G1438" s="351"/>
      <c r="H1438" s="351"/>
      <c r="I1438" s="351"/>
      <c r="J1438" s="352"/>
      <c r="K1438" s="41"/>
      <c r="L1438" s="29"/>
      <c r="M1438" s="30"/>
    </row>
    <row r="1439" spans="1:13" x14ac:dyDescent="0.4">
      <c r="A1439" s="146">
        <f t="shared" si="143"/>
        <v>373</v>
      </c>
      <c r="B1439" s="351"/>
      <c r="C1439" s="351"/>
      <c r="D1439" s="351"/>
      <c r="E1439" s="351"/>
      <c r="F1439" s="351"/>
      <c r="G1439" s="351"/>
      <c r="H1439" s="351"/>
      <c r="I1439" s="351"/>
      <c r="J1439" s="352"/>
      <c r="K1439" s="41"/>
      <c r="L1439" s="29"/>
      <c r="M1439" s="30"/>
    </row>
    <row r="1440" spans="1:13" x14ac:dyDescent="0.4">
      <c r="A1440" s="146">
        <f t="shared" si="143"/>
        <v>374</v>
      </c>
      <c r="B1440" s="351"/>
      <c r="C1440" s="351"/>
      <c r="D1440" s="351"/>
      <c r="E1440" s="351"/>
      <c r="F1440" s="351"/>
      <c r="G1440" s="351"/>
      <c r="H1440" s="351"/>
      <c r="I1440" s="351"/>
      <c r="J1440" s="352"/>
      <c r="K1440" s="41"/>
      <c r="L1440" s="29"/>
      <c r="M1440" s="30"/>
    </row>
    <row r="1441" spans="1:13" x14ac:dyDescent="0.4">
      <c r="A1441" s="146">
        <f t="shared" si="143"/>
        <v>375</v>
      </c>
      <c r="B1441" s="351"/>
      <c r="C1441" s="351"/>
      <c r="D1441" s="351"/>
      <c r="E1441" s="351"/>
      <c r="F1441" s="351"/>
      <c r="G1441" s="351"/>
      <c r="H1441" s="351"/>
      <c r="I1441" s="351"/>
      <c r="J1441" s="352"/>
      <c r="K1441" s="41"/>
      <c r="L1441" s="29"/>
      <c r="M1441" s="30"/>
    </row>
    <row r="1442" spans="1:13" x14ac:dyDescent="0.4">
      <c r="A1442" s="146">
        <f t="shared" si="143"/>
        <v>376</v>
      </c>
      <c r="B1442" s="351"/>
      <c r="C1442" s="351"/>
      <c r="D1442" s="351"/>
      <c r="E1442" s="351"/>
      <c r="F1442" s="351"/>
      <c r="G1442" s="351"/>
      <c r="H1442" s="351"/>
      <c r="I1442" s="351"/>
      <c r="J1442" s="352"/>
      <c r="K1442" s="41"/>
      <c r="L1442" s="29"/>
      <c r="M1442" s="30"/>
    </row>
    <row r="1443" spans="1:13" x14ac:dyDescent="0.4">
      <c r="A1443" s="146">
        <f t="shared" si="143"/>
        <v>377</v>
      </c>
      <c r="B1443" s="351"/>
      <c r="C1443" s="351"/>
      <c r="D1443" s="351"/>
      <c r="E1443" s="351"/>
      <c r="F1443" s="351"/>
      <c r="G1443" s="351"/>
      <c r="H1443" s="351"/>
      <c r="I1443" s="351"/>
      <c r="J1443" s="352"/>
      <c r="K1443" s="41"/>
      <c r="L1443" s="29"/>
      <c r="M1443" s="30"/>
    </row>
    <row r="1444" spans="1:13" x14ac:dyDescent="0.4">
      <c r="A1444" s="146">
        <f t="shared" si="143"/>
        <v>378</v>
      </c>
      <c r="B1444" s="351"/>
      <c r="C1444" s="351"/>
      <c r="D1444" s="351"/>
      <c r="E1444" s="351"/>
      <c r="F1444" s="351"/>
      <c r="G1444" s="351"/>
      <c r="H1444" s="351"/>
      <c r="I1444" s="351"/>
      <c r="J1444" s="352"/>
      <c r="K1444" s="41"/>
      <c r="L1444" s="29"/>
      <c r="M1444" s="30"/>
    </row>
    <row r="1445" spans="1:13" x14ac:dyDescent="0.4">
      <c r="A1445" s="146">
        <f t="shared" si="143"/>
        <v>379</v>
      </c>
      <c r="B1445" s="351"/>
      <c r="C1445" s="351"/>
      <c r="D1445" s="351"/>
      <c r="E1445" s="351"/>
      <c r="F1445" s="351"/>
      <c r="G1445" s="351"/>
      <c r="H1445" s="351"/>
      <c r="I1445" s="351"/>
      <c r="J1445" s="352"/>
      <c r="K1445" s="41"/>
      <c r="L1445" s="29"/>
      <c r="M1445" s="30"/>
    </row>
    <row r="1446" spans="1:13" x14ac:dyDescent="0.4">
      <c r="A1446" s="146">
        <f t="shared" si="143"/>
        <v>380</v>
      </c>
      <c r="B1446" s="351"/>
      <c r="C1446" s="351"/>
      <c r="D1446" s="351"/>
      <c r="E1446" s="351"/>
      <c r="F1446" s="351"/>
      <c r="G1446" s="351"/>
      <c r="H1446" s="351"/>
      <c r="I1446" s="351"/>
      <c r="J1446" s="352"/>
      <c r="K1446" s="41"/>
      <c r="L1446" s="29"/>
      <c r="M1446" s="30"/>
    </row>
    <row r="1447" spans="1:13" x14ac:dyDescent="0.4">
      <c r="A1447" s="146">
        <f t="shared" si="143"/>
        <v>381</v>
      </c>
      <c r="B1447" s="351"/>
      <c r="C1447" s="351"/>
      <c r="D1447" s="351"/>
      <c r="E1447" s="351"/>
      <c r="F1447" s="351"/>
      <c r="G1447" s="351"/>
      <c r="H1447" s="351"/>
      <c r="I1447" s="351"/>
      <c r="J1447" s="352"/>
      <c r="K1447" s="41"/>
      <c r="L1447" s="29"/>
      <c r="M1447" s="30"/>
    </row>
    <row r="1448" spans="1:13" x14ac:dyDescent="0.4">
      <c r="A1448" s="146">
        <f t="shared" si="143"/>
        <v>382</v>
      </c>
      <c r="B1448" s="351"/>
      <c r="C1448" s="351"/>
      <c r="D1448" s="351"/>
      <c r="E1448" s="351"/>
      <c r="F1448" s="351"/>
      <c r="G1448" s="351"/>
      <c r="H1448" s="351"/>
      <c r="I1448" s="351"/>
      <c r="J1448" s="352"/>
      <c r="K1448" s="41"/>
      <c r="L1448" s="29"/>
      <c r="M1448" s="30"/>
    </row>
    <row r="1449" spans="1:13" x14ac:dyDescent="0.4">
      <c r="A1449" s="146">
        <f t="shared" si="143"/>
        <v>383</v>
      </c>
      <c r="B1449" s="351"/>
      <c r="C1449" s="351"/>
      <c r="D1449" s="351"/>
      <c r="E1449" s="351"/>
      <c r="F1449" s="351"/>
      <c r="G1449" s="351"/>
      <c r="H1449" s="351"/>
      <c r="I1449" s="351"/>
      <c r="J1449" s="352"/>
      <c r="K1449" s="41"/>
      <c r="L1449" s="29"/>
      <c r="M1449" s="30"/>
    </row>
    <row r="1450" spans="1:13" x14ac:dyDescent="0.4">
      <c r="A1450" s="146">
        <f t="shared" si="143"/>
        <v>384</v>
      </c>
      <c r="B1450" s="351"/>
      <c r="C1450" s="351"/>
      <c r="D1450" s="351"/>
      <c r="E1450" s="351"/>
      <c r="F1450" s="351"/>
      <c r="G1450" s="351"/>
      <c r="H1450" s="351"/>
      <c r="I1450" s="351"/>
      <c r="J1450" s="352"/>
      <c r="K1450" s="41"/>
      <c r="L1450" s="29"/>
      <c r="M1450" s="30"/>
    </row>
    <row r="1451" spans="1:13" x14ac:dyDescent="0.4">
      <c r="A1451" s="146">
        <f t="shared" si="143"/>
        <v>385</v>
      </c>
      <c r="B1451" s="351"/>
      <c r="C1451" s="351"/>
      <c r="D1451" s="351"/>
      <c r="E1451" s="351"/>
      <c r="F1451" s="351"/>
      <c r="G1451" s="351"/>
      <c r="H1451" s="351"/>
      <c r="I1451" s="351"/>
      <c r="J1451" s="352"/>
      <c r="K1451" s="41"/>
      <c r="L1451" s="29"/>
      <c r="M1451" s="30"/>
    </row>
    <row r="1452" spans="1:13" x14ac:dyDescent="0.4">
      <c r="A1452" s="146">
        <f t="shared" si="143"/>
        <v>386</v>
      </c>
      <c r="B1452" s="351"/>
      <c r="C1452" s="351"/>
      <c r="D1452" s="351"/>
      <c r="E1452" s="351"/>
      <c r="F1452" s="351"/>
      <c r="G1452" s="351"/>
      <c r="H1452" s="351"/>
      <c r="I1452" s="351"/>
      <c r="J1452" s="352"/>
      <c r="K1452" s="41"/>
      <c r="L1452" s="29"/>
      <c r="M1452" s="30"/>
    </row>
    <row r="1453" spans="1:13" x14ac:dyDescent="0.4">
      <c r="A1453" s="146">
        <f t="shared" si="143"/>
        <v>387</v>
      </c>
      <c r="B1453" s="351"/>
      <c r="C1453" s="351"/>
      <c r="D1453" s="351"/>
      <c r="E1453" s="351"/>
      <c r="F1453" s="351"/>
      <c r="G1453" s="351"/>
      <c r="H1453" s="351"/>
      <c r="I1453" s="351"/>
      <c r="J1453" s="352"/>
      <c r="K1453" s="41"/>
      <c r="L1453" s="29"/>
      <c r="M1453" s="30"/>
    </row>
    <row r="1454" spans="1:13" x14ac:dyDescent="0.4">
      <c r="A1454" s="146">
        <f t="shared" si="143"/>
        <v>388</v>
      </c>
      <c r="B1454" s="351"/>
      <c r="C1454" s="351"/>
      <c r="D1454" s="351"/>
      <c r="E1454" s="351"/>
      <c r="F1454" s="351"/>
      <c r="G1454" s="351"/>
      <c r="H1454" s="351"/>
      <c r="I1454" s="351"/>
      <c r="J1454" s="352"/>
      <c r="K1454" s="41"/>
      <c r="L1454" s="29"/>
      <c r="M1454" s="30"/>
    </row>
    <row r="1455" spans="1:13" x14ac:dyDescent="0.4">
      <c r="A1455" s="146">
        <f t="shared" si="143"/>
        <v>389</v>
      </c>
      <c r="B1455" s="351"/>
      <c r="C1455" s="351"/>
      <c r="D1455" s="351"/>
      <c r="E1455" s="351"/>
      <c r="F1455" s="351"/>
      <c r="G1455" s="351"/>
      <c r="H1455" s="351"/>
      <c r="I1455" s="351"/>
      <c r="J1455" s="352"/>
      <c r="K1455" s="41"/>
      <c r="L1455" s="29"/>
      <c r="M1455" s="30"/>
    </row>
    <row r="1456" spans="1:13" x14ac:dyDescent="0.4">
      <c r="A1456" s="146">
        <f t="shared" si="143"/>
        <v>390</v>
      </c>
      <c r="B1456" s="351"/>
      <c r="C1456" s="351"/>
      <c r="D1456" s="351"/>
      <c r="E1456" s="351"/>
      <c r="F1456" s="351"/>
      <c r="G1456" s="351"/>
      <c r="H1456" s="351"/>
      <c r="I1456" s="351"/>
      <c r="J1456" s="352"/>
      <c r="K1456" s="41"/>
      <c r="L1456" s="29"/>
      <c r="M1456" s="30"/>
    </row>
    <row r="1457" spans="1:13" x14ac:dyDescent="0.4">
      <c r="A1457" s="146">
        <f t="shared" si="143"/>
        <v>391</v>
      </c>
      <c r="B1457" s="351"/>
      <c r="C1457" s="351"/>
      <c r="D1457" s="351"/>
      <c r="E1457" s="351"/>
      <c r="F1457" s="351"/>
      <c r="G1457" s="351"/>
      <c r="H1457" s="351"/>
      <c r="I1457" s="351"/>
      <c r="J1457" s="352"/>
      <c r="K1457" s="41"/>
      <c r="L1457" s="29"/>
      <c r="M1457" s="30"/>
    </row>
    <row r="1458" spans="1:13" x14ac:dyDescent="0.4">
      <c r="A1458" s="146">
        <f t="shared" si="143"/>
        <v>392</v>
      </c>
      <c r="B1458" s="351"/>
      <c r="C1458" s="351"/>
      <c r="D1458" s="351"/>
      <c r="E1458" s="351"/>
      <c r="F1458" s="351"/>
      <c r="G1458" s="351"/>
      <c r="H1458" s="351"/>
      <c r="I1458" s="351"/>
      <c r="J1458" s="352"/>
      <c r="K1458" s="41"/>
      <c r="L1458" s="29"/>
      <c r="M1458" s="30"/>
    </row>
    <row r="1459" spans="1:13" x14ac:dyDescent="0.4">
      <c r="A1459" s="146">
        <f t="shared" si="143"/>
        <v>393</v>
      </c>
      <c r="B1459" s="351"/>
      <c r="C1459" s="351"/>
      <c r="D1459" s="351"/>
      <c r="E1459" s="351"/>
      <c r="F1459" s="351"/>
      <c r="G1459" s="351"/>
      <c r="H1459" s="351"/>
      <c r="I1459" s="351"/>
      <c r="J1459" s="352"/>
      <c r="K1459" s="41"/>
      <c r="L1459" s="29"/>
      <c r="M1459" s="30"/>
    </row>
    <row r="1460" spans="1:13" x14ac:dyDescent="0.4">
      <c r="A1460" s="146">
        <f t="shared" si="143"/>
        <v>394</v>
      </c>
      <c r="B1460" s="351"/>
      <c r="C1460" s="351"/>
      <c r="D1460" s="351"/>
      <c r="E1460" s="351"/>
      <c r="F1460" s="351"/>
      <c r="G1460" s="351"/>
      <c r="H1460" s="351"/>
      <c r="I1460" s="351"/>
      <c r="J1460" s="352"/>
      <c r="K1460" s="41"/>
      <c r="L1460" s="29"/>
      <c r="M1460" s="30"/>
    </row>
    <row r="1461" spans="1:13" x14ac:dyDescent="0.4">
      <c r="A1461" s="146">
        <f t="shared" si="143"/>
        <v>395</v>
      </c>
      <c r="B1461" s="351"/>
      <c r="C1461" s="351"/>
      <c r="D1461" s="351"/>
      <c r="E1461" s="351"/>
      <c r="F1461" s="351"/>
      <c r="G1461" s="351"/>
      <c r="H1461" s="351"/>
      <c r="I1461" s="351"/>
      <c r="J1461" s="352"/>
      <c r="K1461" s="41"/>
      <c r="L1461" s="29"/>
      <c r="M1461" s="30"/>
    </row>
    <row r="1462" spans="1:13" ht="13.2" thickBot="1" x14ac:dyDescent="0.45">
      <c r="A1462" s="147">
        <f t="shared" si="143"/>
        <v>396</v>
      </c>
      <c r="B1462" s="360"/>
      <c r="C1462" s="360"/>
      <c r="D1462" s="360"/>
      <c r="E1462" s="360"/>
      <c r="F1462" s="360"/>
      <c r="G1462" s="360"/>
      <c r="H1462" s="360"/>
      <c r="I1462" s="360"/>
      <c r="J1462" s="361"/>
      <c r="K1462" s="41"/>
      <c r="L1462" s="31"/>
      <c r="M1462" s="32"/>
    </row>
    <row r="1463" spans="1:13" ht="6" customHeight="1" thickBot="1" x14ac:dyDescent="0.45">
      <c r="A1463" s="98"/>
      <c r="B1463" s="99"/>
      <c r="C1463" s="23"/>
      <c r="D1463" s="23"/>
      <c r="E1463" s="41"/>
      <c r="F1463" s="9"/>
      <c r="G1463" s="41"/>
      <c r="H1463" s="100"/>
      <c r="I1463" s="83"/>
      <c r="J1463" s="101"/>
      <c r="K1463" s="41"/>
      <c r="L1463" s="83"/>
      <c r="M1463" s="101"/>
    </row>
    <row r="1464" spans="1:13" ht="12.6" customHeight="1" x14ac:dyDescent="0.4">
      <c r="A1464" s="363">
        <v>11.5</v>
      </c>
      <c r="B1464" s="366" t="s">
        <v>390</v>
      </c>
      <c r="C1464" s="369" t="s">
        <v>189</v>
      </c>
      <c r="D1464" s="369" t="s">
        <v>420</v>
      </c>
      <c r="E1464" s="370">
        <f>I1505</f>
        <v>113</v>
      </c>
      <c r="F1464" s="11"/>
      <c r="G1464" s="145">
        <v>397</v>
      </c>
      <c r="H1464" s="4" t="s">
        <v>391</v>
      </c>
      <c r="I1464" s="66">
        <v>4</v>
      </c>
      <c r="J1464" s="67">
        <f>I1464*15%/398</f>
        <v>1.507537688442211E-3</v>
      </c>
      <c r="K1464" s="148" t="str">
        <f t="shared" ref="K1464:K1505" si="144">IF(AND(L1464&gt;=0,L1464&lt;=I1464),"",IF(AND(L1464&gt;I1464),"*"))</f>
        <v/>
      </c>
      <c r="L1464" s="86">
        <v>4</v>
      </c>
      <c r="M1464" s="67">
        <f>L1464*15%/398</f>
        <v>1.507537688442211E-3</v>
      </c>
    </row>
    <row r="1465" spans="1:13" ht="126" x14ac:dyDescent="0.4">
      <c r="A1465" s="364"/>
      <c r="B1465" s="367"/>
      <c r="C1465" s="353"/>
      <c r="D1465" s="353"/>
      <c r="E1465" s="371"/>
      <c r="F1465" s="11"/>
      <c r="G1465" s="146">
        <v>398</v>
      </c>
      <c r="H1465" s="61" t="s">
        <v>1004</v>
      </c>
      <c r="I1465" s="62">
        <v>20</v>
      </c>
      <c r="J1465" s="1">
        <f>I1465*15%/398</f>
        <v>7.537688442211055E-3</v>
      </c>
      <c r="K1465" s="148" t="str">
        <f t="shared" si="144"/>
        <v/>
      </c>
      <c r="L1465" s="33">
        <v>20</v>
      </c>
      <c r="M1465" s="1">
        <f>L1465*15%/398</f>
        <v>7.537688442211055E-3</v>
      </c>
    </row>
    <row r="1466" spans="1:13" ht="15.6" customHeight="1" x14ac:dyDescent="0.4">
      <c r="A1466" s="364"/>
      <c r="B1466" s="367"/>
      <c r="C1466" s="353"/>
      <c r="D1466" s="353"/>
      <c r="E1466" s="371"/>
      <c r="F1466" s="11"/>
      <c r="G1466" s="146">
        <v>399</v>
      </c>
      <c r="H1466" s="61" t="s">
        <v>392</v>
      </c>
      <c r="I1466" s="62">
        <v>4</v>
      </c>
      <c r="J1466" s="1">
        <f t="shared" ref="J1466:J1504" si="145">I1466*15%/398</f>
        <v>1.507537688442211E-3</v>
      </c>
      <c r="K1466" s="148" t="str">
        <f t="shared" si="144"/>
        <v/>
      </c>
      <c r="L1466" s="33">
        <v>4</v>
      </c>
      <c r="M1466" s="1">
        <f t="shared" ref="M1466:M1504" si="146">L1466*15%/398</f>
        <v>1.507537688442211E-3</v>
      </c>
    </row>
    <row r="1467" spans="1:13" ht="37.799999999999997" x14ac:dyDescent="0.4">
      <c r="A1467" s="364"/>
      <c r="B1467" s="367"/>
      <c r="C1467" s="353"/>
      <c r="D1467" s="353"/>
      <c r="E1467" s="371"/>
      <c r="F1467" s="11"/>
      <c r="G1467" s="146">
        <v>400</v>
      </c>
      <c r="H1467" s="61" t="s">
        <v>985</v>
      </c>
      <c r="I1467" s="62">
        <v>4</v>
      </c>
      <c r="J1467" s="1">
        <f t="shared" si="145"/>
        <v>1.507537688442211E-3</v>
      </c>
      <c r="K1467" s="148" t="str">
        <f t="shared" si="144"/>
        <v/>
      </c>
      <c r="L1467" s="33">
        <v>4</v>
      </c>
      <c r="M1467" s="1">
        <f t="shared" si="146"/>
        <v>1.507537688442211E-3</v>
      </c>
    </row>
    <row r="1468" spans="1:13" ht="15.6" customHeight="1" x14ac:dyDescent="0.4">
      <c r="A1468" s="364"/>
      <c r="B1468" s="367"/>
      <c r="C1468" s="353"/>
      <c r="D1468" s="353"/>
      <c r="E1468" s="371"/>
      <c r="F1468" s="11"/>
      <c r="G1468" s="146">
        <v>401</v>
      </c>
      <c r="H1468" s="61" t="s">
        <v>393</v>
      </c>
      <c r="I1468" s="62">
        <v>4</v>
      </c>
      <c r="J1468" s="1">
        <f t="shared" si="145"/>
        <v>1.507537688442211E-3</v>
      </c>
      <c r="K1468" s="148" t="str">
        <f t="shared" si="144"/>
        <v/>
      </c>
      <c r="L1468" s="33">
        <v>4</v>
      </c>
      <c r="M1468" s="1">
        <f t="shared" si="146"/>
        <v>1.507537688442211E-3</v>
      </c>
    </row>
    <row r="1469" spans="1:13" ht="15.6" customHeight="1" x14ac:dyDescent="0.4">
      <c r="A1469" s="364"/>
      <c r="B1469" s="367"/>
      <c r="C1469" s="353"/>
      <c r="D1469" s="353"/>
      <c r="E1469" s="371"/>
      <c r="F1469" s="11"/>
      <c r="G1469" s="146">
        <v>402</v>
      </c>
      <c r="H1469" s="61" t="s">
        <v>394</v>
      </c>
      <c r="I1469" s="62">
        <v>4</v>
      </c>
      <c r="J1469" s="1">
        <f t="shared" si="145"/>
        <v>1.507537688442211E-3</v>
      </c>
      <c r="K1469" s="148" t="str">
        <f t="shared" si="144"/>
        <v/>
      </c>
      <c r="L1469" s="33">
        <v>4</v>
      </c>
      <c r="M1469" s="1">
        <f t="shared" si="146"/>
        <v>1.507537688442211E-3</v>
      </c>
    </row>
    <row r="1470" spans="1:13" ht="15.6" customHeight="1" x14ac:dyDescent="0.4">
      <c r="A1470" s="364"/>
      <c r="B1470" s="367"/>
      <c r="C1470" s="353"/>
      <c r="D1470" s="353"/>
      <c r="E1470" s="371"/>
      <c r="F1470" s="11"/>
      <c r="G1470" s="146">
        <v>403</v>
      </c>
      <c r="H1470" s="61" t="s">
        <v>395</v>
      </c>
      <c r="I1470" s="62">
        <v>1</v>
      </c>
      <c r="J1470" s="1">
        <f t="shared" si="145"/>
        <v>3.7688442211055275E-4</v>
      </c>
      <c r="K1470" s="148" t="str">
        <f t="shared" si="144"/>
        <v/>
      </c>
      <c r="L1470" s="33">
        <v>1</v>
      </c>
      <c r="M1470" s="1">
        <f t="shared" si="146"/>
        <v>3.7688442211055275E-4</v>
      </c>
    </row>
    <row r="1471" spans="1:13" ht="15.6" customHeight="1" x14ac:dyDescent="0.4">
      <c r="A1471" s="364"/>
      <c r="B1471" s="367"/>
      <c r="C1471" s="353"/>
      <c r="D1471" s="353"/>
      <c r="E1471" s="371"/>
      <c r="F1471" s="11"/>
      <c r="G1471" s="146">
        <v>404</v>
      </c>
      <c r="H1471" s="61" t="s">
        <v>396</v>
      </c>
      <c r="I1471" s="62">
        <v>1</v>
      </c>
      <c r="J1471" s="1">
        <f t="shared" si="145"/>
        <v>3.7688442211055275E-4</v>
      </c>
      <c r="K1471" s="148" t="str">
        <f t="shared" si="144"/>
        <v/>
      </c>
      <c r="L1471" s="33">
        <v>1</v>
      </c>
      <c r="M1471" s="1">
        <f t="shared" si="146"/>
        <v>3.7688442211055275E-4</v>
      </c>
    </row>
    <row r="1472" spans="1:13" ht="15.6" customHeight="1" x14ac:dyDescent="0.4">
      <c r="A1472" s="364"/>
      <c r="B1472" s="367"/>
      <c r="C1472" s="353"/>
      <c r="D1472" s="353"/>
      <c r="E1472" s="371"/>
      <c r="F1472" s="11"/>
      <c r="G1472" s="146">
        <v>405</v>
      </c>
      <c r="H1472" s="61" t="s">
        <v>397</v>
      </c>
      <c r="I1472" s="62">
        <v>2</v>
      </c>
      <c r="J1472" s="1">
        <f t="shared" si="145"/>
        <v>7.537688442211055E-4</v>
      </c>
      <c r="K1472" s="148" t="str">
        <f t="shared" si="144"/>
        <v/>
      </c>
      <c r="L1472" s="33">
        <v>2</v>
      </c>
      <c r="M1472" s="1">
        <f t="shared" si="146"/>
        <v>7.537688442211055E-4</v>
      </c>
    </row>
    <row r="1473" spans="1:13" ht="15.6" customHeight="1" x14ac:dyDescent="0.4">
      <c r="A1473" s="364"/>
      <c r="B1473" s="367"/>
      <c r="C1473" s="353"/>
      <c r="D1473" s="353"/>
      <c r="E1473" s="371"/>
      <c r="F1473" s="11"/>
      <c r="G1473" s="146">
        <v>406</v>
      </c>
      <c r="H1473" s="61" t="s">
        <v>762</v>
      </c>
      <c r="I1473" s="62">
        <v>4</v>
      </c>
      <c r="J1473" s="1">
        <f t="shared" si="145"/>
        <v>1.507537688442211E-3</v>
      </c>
      <c r="K1473" s="148" t="str">
        <f t="shared" si="144"/>
        <v/>
      </c>
      <c r="L1473" s="33">
        <v>4</v>
      </c>
      <c r="M1473" s="1">
        <f t="shared" si="146"/>
        <v>1.507537688442211E-3</v>
      </c>
    </row>
    <row r="1474" spans="1:13" ht="15.6" customHeight="1" x14ac:dyDescent="0.4">
      <c r="A1474" s="364"/>
      <c r="B1474" s="367"/>
      <c r="C1474" s="353"/>
      <c r="D1474" s="353"/>
      <c r="E1474" s="371"/>
      <c r="F1474" s="11"/>
      <c r="G1474" s="146">
        <v>407</v>
      </c>
      <c r="H1474" s="61" t="s">
        <v>398</v>
      </c>
      <c r="I1474" s="62">
        <v>2</v>
      </c>
      <c r="J1474" s="1">
        <f t="shared" si="145"/>
        <v>7.537688442211055E-4</v>
      </c>
      <c r="K1474" s="148" t="str">
        <f t="shared" si="144"/>
        <v/>
      </c>
      <c r="L1474" s="33">
        <v>2</v>
      </c>
      <c r="M1474" s="1">
        <f t="shared" si="146"/>
        <v>7.537688442211055E-4</v>
      </c>
    </row>
    <row r="1475" spans="1:13" ht="15.6" customHeight="1" x14ac:dyDescent="0.4">
      <c r="A1475" s="364"/>
      <c r="B1475" s="367"/>
      <c r="C1475" s="353"/>
      <c r="D1475" s="353"/>
      <c r="E1475" s="371"/>
      <c r="F1475" s="11"/>
      <c r="G1475" s="146">
        <v>408</v>
      </c>
      <c r="H1475" s="61" t="s">
        <v>399</v>
      </c>
      <c r="I1475" s="62">
        <v>3</v>
      </c>
      <c r="J1475" s="1">
        <f t="shared" si="145"/>
        <v>1.1306532663316582E-3</v>
      </c>
      <c r="K1475" s="148" t="str">
        <f t="shared" si="144"/>
        <v/>
      </c>
      <c r="L1475" s="33">
        <v>3</v>
      </c>
      <c r="M1475" s="1">
        <f t="shared" si="146"/>
        <v>1.1306532663316582E-3</v>
      </c>
    </row>
    <row r="1476" spans="1:13" ht="15.6" customHeight="1" x14ac:dyDescent="0.4">
      <c r="A1476" s="364"/>
      <c r="B1476" s="367"/>
      <c r="C1476" s="353"/>
      <c r="D1476" s="353"/>
      <c r="E1476" s="371"/>
      <c r="F1476" s="11"/>
      <c r="G1476" s="146">
        <v>409</v>
      </c>
      <c r="H1476" s="61" t="s">
        <v>400</v>
      </c>
      <c r="I1476" s="62">
        <v>3</v>
      </c>
      <c r="J1476" s="1">
        <f t="shared" si="145"/>
        <v>1.1306532663316582E-3</v>
      </c>
      <c r="K1476" s="148" t="str">
        <f t="shared" si="144"/>
        <v/>
      </c>
      <c r="L1476" s="33">
        <v>3</v>
      </c>
      <c r="M1476" s="1">
        <f t="shared" si="146"/>
        <v>1.1306532663316582E-3</v>
      </c>
    </row>
    <row r="1477" spans="1:13" ht="15.6" customHeight="1" x14ac:dyDescent="0.4">
      <c r="A1477" s="364"/>
      <c r="B1477" s="367"/>
      <c r="C1477" s="353"/>
      <c r="D1477" s="353"/>
      <c r="E1477" s="371"/>
      <c r="F1477" s="11"/>
      <c r="G1477" s="146">
        <v>410</v>
      </c>
      <c r="H1477" s="61" t="s">
        <v>401</v>
      </c>
      <c r="I1477" s="62">
        <v>3</v>
      </c>
      <c r="J1477" s="1">
        <f t="shared" si="145"/>
        <v>1.1306532663316582E-3</v>
      </c>
      <c r="K1477" s="148" t="str">
        <f t="shared" si="144"/>
        <v/>
      </c>
      <c r="L1477" s="33">
        <v>3</v>
      </c>
      <c r="M1477" s="1">
        <f t="shared" si="146"/>
        <v>1.1306532663316582E-3</v>
      </c>
    </row>
    <row r="1478" spans="1:13" ht="15.6" customHeight="1" x14ac:dyDescent="0.4">
      <c r="A1478" s="364"/>
      <c r="B1478" s="367"/>
      <c r="C1478" s="353"/>
      <c r="D1478" s="353"/>
      <c r="E1478" s="371"/>
      <c r="F1478" s="11"/>
      <c r="G1478" s="146">
        <v>411</v>
      </c>
      <c r="H1478" s="61" t="s">
        <v>402</v>
      </c>
      <c r="I1478" s="62">
        <v>4</v>
      </c>
      <c r="J1478" s="1">
        <f t="shared" si="145"/>
        <v>1.507537688442211E-3</v>
      </c>
      <c r="K1478" s="148" t="str">
        <f t="shared" si="144"/>
        <v/>
      </c>
      <c r="L1478" s="33">
        <v>4</v>
      </c>
      <c r="M1478" s="1">
        <f t="shared" si="146"/>
        <v>1.507537688442211E-3</v>
      </c>
    </row>
    <row r="1479" spans="1:13" ht="37.799999999999997" x14ac:dyDescent="0.4">
      <c r="A1479" s="364"/>
      <c r="B1479" s="367"/>
      <c r="C1479" s="353"/>
      <c r="D1479" s="353"/>
      <c r="E1479" s="371"/>
      <c r="F1479" s="11"/>
      <c r="G1479" s="146">
        <v>412</v>
      </c>
      <c r="H1479" s="61" t="s">
        <v>403</v>
      </c>
      <c r="I1479" s="62">
        <v>4</v>
      </c>
      <c r="J1479" s="1">
        <f t="shared" si="145"/>
        <v>1.507537688442211E-3</v>
      </c>
      <c r="K1479" s="148" t="str">
        <f t="shared" si="144"/>
        <v/>
      </c>
      <c r="L1479" s="33">
        <v>4</v>
      </c>
      <c r="M1479" s="1">
        <f t="shared" si="146"/>
        <v>1.507537688442211E-3</v>
      </c>
    </row>
    <row r="1480" spans="1:13" ht="15.6" customHeight="1" x14ac:dyDescent="0.4">
      <c r="A1480" s="364"/>
      <c r="B1480" s="367"/>
      <c r="C1480" s="353"/>
      <c r="D1480" s="353"/>
      <c r="E1480" s="371"/>
      <c r="F1480" s="11"/>
      <c r="G1480" s="146">
        <v>413</v>
      </c>
      <c r="H1480" s="61" t="s">
        <v>404</v>
      </c>
      <c r="I1480" s="62">
        <v>2</v>
      </c>
      <c r="J1480" s="1">
        <f t="shared" si="145"/>
        <v>7.537688442211055E-4</v>
      </c>
      <c r="K1480" s="148" t="str">
        <f t="shared" si="144"/>
        <v/>
      </c>
      <c r="L1480" s="33">
        <v>2</v>
      </c>
      <c r="M1480" s="1">
        <f t="shared" si="146"/>
        <v>7.537688442211055E-4</v>
      </c>
    </row>
    <row r="1481" spans="1:13" ht="163.80000000000001" x14ac:dyDescent="0.4">
      <c r="A1481" s="364"/>
      <c r="B1481" s="367"/>
      <c r="C1481" s="353"/>
      <c r="D1481" s="353"/>
      <c r="E1481" s="371"/>
      <c r="F1481" s="11"/>
      <c r="G1481" s="146">
        <v>414</v>
      </c>
      <c r="H1481" s="61" t="s">
        <v>1005</v>
      </c>
      <c r="I1481" s="62">
        <v>4</v>
      </c>
      <c r="J1481" s="1">
        <f t="shared" si="145"/>
        <v>1.507537688442211E-3</v>
      </c>
      <c r="K1481" s="148" t="str">
        <f t="shared" si="144"/>
        <v/>
      </c>
      <c r="L1481" s="33">
        <v>4</v>
      </c>
      <c r="M1481" s="1">
        <f t="shared" si="146"/>
        <v>1.507537688442211E-3</v>
      </c>
    </row>
    <row r="1482" spans="1:13" ht="25.2" x14ac:dyDescent="0.4">
      <c r="A1482" s="364"/>
      <c r="B1482" s="367"/>
      <c r="C1482" s="353"/>
      <c r="D1482" s="353"/>
      <c r="E1482" s="371"/>
      <c r="F1482" s="11"/>
      <c r="G1482" s="146">
        <v>415</v>
      </c>
      <c r="H1482" s="61" t="s">
        <v>739</v>
      </c>
      <c r="I1482" s="62">
        <v>2</v>
      </c>
      <c r="J1482" s="1">
        <f t="shared" si="145"/>
        <v>7.537688442211055E-4</v>
      </c>
      <c r="K1482" s="148" t="str">
        <f t="shared" si="144"/>
        <v/>
      </c>
      <c r="L1482" s="33">
        <v>2</v>
      </c>
      <c r="M1482" s="1">
        <f t="shared" si="146"/>
        <v>7.537688442211055E-4</v>
      </c>
    </row>
    <row r="1483" spans="1:13" ht="37.799999999999997" x14ac:dyDescent="0.4">
      <c r="A1483" s="364"/>
      <c r="B1483" s="367"/>
      <c r="C1483" s="353"/>
      <c r="D1483" s="353"/>
      <c r="E1483" s="371"/>
      <c r="F1483" s="11"/>
      <c r="G1483" s="146">
        <v>416</v>
      </c>
      <c r="H1483" s="61" t="s">
        <v>986</v>
      </c>
      <c r="I1483" s="62">
        <v>2</v>
      </c>
      <c r="J1483" s="1">
        <f t="shared" si="145"/>
        <v>7.537688442211055E-4</v>
      </c>
      <c r="K1483" s="148" t="str">
        <f t="shared" si="144"/>
        <v/>
      </c>
      <c r="L1483" s="33">
        <v>2</v>
      </c>
      <c r="M1483" s="1">
        <f t="shared" si="146"/>
        <v>7.537688442211055E-4</v>
      </c>
    </row>
    <row r="1484" spans="1:13" ht="15.6" customHeight="1" x14ac:dyDescent="0.4">
      <c r="A1484" s="364"/>
      <c r="B1484" s="367"/>
      <c r="C1484" s="353" t="s">
        <v>270</v>
      </c>
      <c r="D1484" s="353" t="s">
        <v>418</v>
      </c>
      <c r="E1484" s="371"/>
      <c r="F1484" s="11"/>
      <c r="G1484" s="146">
        <v>417</v>
      </c>
      <c r="H1484" s="61" t="s">
        <v>405</v>
      </c>
      <c r="I1484" s="62">
        <v>1</v>
      </c>
      <c r="J1484" s="1">
        <f t="shared" si="145"/>
        <v>3.7688442211055275E-4</v>
      </c>
      <c r="K1484" s="148" t="str">
        <f t="shared" si="144"/>
        <v/>
      </c>
      <c r="L1484" s="33">
        <v>1</v>
      </c>
      <c r="M1484" s="1">
        <f t="shared" si="146"/>
        <v>3.7688442211055275E-4</v>
      </c>
    </row>
    <row r="1485" spans="1:13" ht="15.6" customHeight="1" x14ac:dyDescent="0.4">
      <c r="A1485" s="364"/>
      <c r="B1485" s="367"/>
      <c r="C1485" s="353"/>
      <c r="D1485" s="353"/>
      <c r="E1485" s="371"/>
      <c r="F1485" s="11"/>
      <c r="G1485" s="146">
        <v>418</v>
      </c>
      <c r="H1485" s="61" t="s">
        <v>406</v>
      </c>
      <c r="I1485" s="62">
        <v>1</v>
      </c>
      <c r="J1485" s="1">
        <f t="shared" si="145"/>
        <v>3.7688442211055275E-4</v>
      </c>
      <c r="K1485" s="148" t="str">
        <f t="shared" si="144"/>
        <v/>
      </c>
      <c r="L1485" s="33">
        <v>1</v>
      </c>
      <c r="M1485" s="1">
        <f t="shared" si="146"/>
        <v>3.7688442211055275E-4</v>
      </c>
    </row>
    <row r="1486" spans="1:13" ht="15.6" customHeight="1" x14ac:dyDescent="0.4">
      <c r="A1486" s="364"/>
      <c r="B1486" s="367"/>
      <c r="C1486" s="353"/>
      <c r="D1486" s="353"/>
      <c r="E1486" s="371"/>
      <c r="F1486" s="11"/>
      <c r="G1486" s="146">
        <v>419</v>
      </c>
      <c r="H1486" s="61" t="s">
        <v>407</v>
      </c>
      <c r="I1486" s="62">
        <v>1</v>
      </c>
      <c r="J1486" s="1">
        <f t="shared" si="145"/>
        <v>3.7688442211055275E-4</v>
      </c>
      <c r="K1486" s="148" t="str">
        <f t="shared" si="144"/>
        <v/>
      </c>
      <c r="L1486" s="33">
        <v>1</v>
      </c>
      <c r="M1486" s="1">
        <f t="shared" si="146"/>
        <v>3.7688442211055275E-4</v>
      </c>
    </row>
    <row r="1487" spans="1:13" ht="42.6" customHeight="1" x14ac:dyDescent="0.4">
      <c r="A1487" s="364"/>
      <c r="B1487" s="367"/>
      <c r="C1487" s="353"/>
      <c r="D1487" s="353"/>
      <c r="E1487" s="371"/>
      <c r="F1487" s="11"/>
      <c r="G1487" s="146">
        <v>420</v>
      </c>
      <c r="H1487" s="61" t="s">
        <v>366</v>
      </c>
      <c r="I1487" s="62">
        <v>2</v>
      </c>
      <c r="J1487" s="1">
        <f t="shared" si="145"/>
        <v>7.537688442211055E-4</v>
      </c>
      <c r="K1487" s="148" t="str">
        <f t="shared" si="144"/>
        <v/>
      </c>
      <c r="L1487" s="33">
        <v>2</v>
      </c>
      <c r="M1487" s="1">
        <f t="shared" si="146"/>
        <v>7.537688442211055E-4</v>
      </c>
    </row>
    <row r="1488" spans="1:13" ht="25.2" x14ac:dyDescent="0.4">
      <c r="A1488" s="364"/>
      <c r="B1488" s="367"/>
      <c r="C1488" s="353"/>
      <c r="D1488" s="353"/>
      <c r="E1488" s="371"/>
      <c r="F1488" s="11"/>
      <c r="G1488" s="146">
        <v>421</v>
      </c>
      <c r="H1488" s="61" t="s">
        <v>763</v>
      </c>
      <c r="I1488" s="62">
        <v>3</v>
      </c>
      <c r="J1488" s="1">
        <f t="shared" si="145"/>
        <v>1.1306532663316582E-3</v>
      </c>
      <c r="K1488" s="148" t="str">
        <f t="shared" si="144"/>
        <v/>
      </c>
      <c r="L1488" s="33">
        <v>3</v>
      </c>
      <c r="M1488" s="1">
        <f t="shared" si="146"/>
        <v>1.1306532663316582E-3</v>
      </c>
    </row>
    <row r="1489" spans="1:13" ht="15.6" customHeight="1" x14ac:dyDescent="0.4">
      <c r="A1489" s="364"/>
      <c r="B1489" s="367"/>
      <c r="C1489" s="353"/>
      <c r="D1489" s="353"/>
      <c r="E1489" s="371"/>
      <c r="F1489" s="11"/>
      <c r="G1489" s="146">
        <v>422</v>
      </c>
      <c r="H1489" s="61" t="s">
        <v>199</v>
      </c>
      <c r="I1489" s="62">
        <v>2</v>
      </c>
      <c r="J1489" s="1">
        <f t="shared" si="145"/>
        <v>7.537688442211055E-4</v>
      </c>
      <c r="K1489" s="148" t="str">
        <f t="shared" si="144"/>
        <v/>
      </c>
      <c r="L1489" s="33">
        <v>2</v>
      </c>
      <c r="M1489" s="1">
        <f t="shared" si="146"/>
        <v>7.537688442211055E-4</v>
      </c>
    </row>
    <row r="1490" spans="1:13" ht="15.6" customHeight="1" x14ac:dyDescent="0.4">
      <c r="A1490" s="364"/>
      <c r="B1490" s="367"/>
      <c r="C1490" s="353"/>
      <c r="D1490" s="353"/>
      <c r="E1490" s="371"/>
      <c r="F1490" s="11"/>
      <c r="G1490" s="146">
        <v>423</v>
      </c>
      <c r="H1490" s="61" t="s">
        <v>408</v>
      </c>
      <c r="I1490" s="62">
        <v>1</v>
      </c>
      <c r="J1490" s="1">
        <f t="shared" si="145"/>
        <v>3.7688442211055275E-4</v>
      </c>
      <c r="K1490" s="148" t="str">
        <f t="shared" si="144"/>
        <v/>
      </c>
      <c r="L1490" s="33">
        <v>1</v>
      </c>
      <c r="M1490" s="1">
        <f t="shared" si="146"/>
        <v>3.7688442211055275E-4</v>
      </c>
    </row>
    <row r="1491" spans="1:13" ht="50.4" x14ac:dyDescent="0.4">
      <c r="A1491" s="364"/>
      <c r="B1491" s="367"/>
      <c r="C1491" s="353"/>
      <c r="D1491" s="353"/>
      <c r="E1491" s="371"/>
      <c r="F1491" s="11"/>
      <c r="G1491" s="146">
        <v>424</v>
      </c>
      <c r="H1491" s="61" t="s">
        <v>987</v>
      </c>
      <c r="I1491" s="62">
        <v>2</v>
      </c>
      <c r="J1491" s="1">
        <f t="shared" si="145"/>
        <v>7.537688442211055E-4</v>
      </c>
      <c r="K1491" s="148" t="str">
        <f t="shared" si="144"/>
        <v/>
      </c>
      <c r="L1491" s="33">
        <v>2</v>
      </c>
      <c r="M1491" s="1">
        <f t="shared" si="146"/>
        <v>7.537688442211055E-4</v>
      </c>
    </row>
    <row r="1492" spans="1:13" ht="37.799999999999997" x14ac:dyDescent="0.4">
      <c r="A1492" s="364"/>
      <c r="B1492" s="367"/>
      <c r="C1492" s="353"/>
      <c r="D1492" s="353"/>
      <c r="E1492" s="371"/>
      <c r="F1492" s="11"/>
      <c r="G1492" s="146">
        <v>425</v>
      </c>
      <c r="H1492" s="61" t="s">
        <v>988</v>
      </c>
      <c r="I1492" s="62">
        <v>1</v>
      </c>
      <c r="J1492" s="1">
        <f t="shared" si="145"/>
        <v>3.7688442211055275E-4</v>
      </c>
      <c r="K1492" s="148" t="str">
        <f t="shared" si="144"/>
        <v/>
      </c>
      <c r="L1492" s="33">
        <v>1</v>
      </c>
      <c r="M1492" s="1">
        <f t="shared" si="146"/>
        <v>3.7688442211055275E-4</v>
      </c>
    </row>
    <row r="1493" spans="1:13" ht="15.6" customHeight="1" x14ac:dyDescent="0.4">
      <c r="A1493" s="364"/>
      <c r="B1493" s="367"/>
      <c r="C1493" s="353" t="s">
        <v>271</v>
      </c>
      <c r="D1493" s="353" t="s">
        <v>419</v>
      </c>
      <c r="E1493" s="371"/>
      <c r="F1493" s="11"/>
      <c r="G1493" s="146">
        <v>426</v>
      </c>
      <c r="H1493" s="61" t="s">
        <v>409</v>
      </c>
      <c r="I1493" s="62">
        <v>1</v>
      </c>
      <c r="J1493" s="1">
        <f t="shared" si="145"/>
        <v>3.7688442211055275E-4</v>
      </c>
      <c r="K1493" s="148" t="str">
        <f t="shared" si="144"/>
        <v/>
      </c>
      <c r="L1493" s="33">
        <v>1</v>
      </c>
      <c r="M1493" s="1">
        <f t="shared" si="146"/>
        <v>3.7688442211055275E-4</v>
      </c>
    </row>
    <row r="1494" spans="1:13" ht="25.2" x14ac:dyDescent="0.4">
      <c r="A1494" s="364"/>
      <c r="B1494" s="367"/>
      <c r="C1494" s="353"/>
      <c r="D1494" s="353"/>
      <c r="E1494" s="371"/>
      <c r="F1494" s="11"/>
      <c r="G1494" s="146">
        <v>427</v>
      </c>
      <c r="H1494" s="61" t="s">
        <v>410</v>
      </c>
      <c r="I1494" s="62">
        <v>1</v>
      </c>
      <c r="J1494" s="1">
        <f t="shared" si="145"/>
        <v>3.7688442211055275E-4</v>
      </c>
      <c r="K1494" s="148" t="str">
        <f t="shared" si="144"/>
        <v/>
      </c>
      <c r="L1494" s="33">
        <v>1</v>
      </c>
      <c r="M1494" s="1">
        <f t="shared" si="146"/>
        <v>3.7688442211055275E-4</v>
      </c>
    </row>
    <row r="1495" spans="1:13" ht="15.6" customHeight="1" x14ac:dyDescent="0.4">
      <c r="A1495" s="364"/>
      <c r="B1495" s="367"/>
      <c r="C1495" s="353"/>
      <c r="D1495" s="353"/>
      <c r="E1495" s="371"/>
      <c r="F1495" s="11"/>
      <c r="G1495" s="146">
        <v>428</v>
      </c>
      <c r="H1495" s="61" t="s">
        <v>412</v>
      </c>
      <c r="I1495" s="62">
        <v>1</v>
      </c>
      <c r="J1495" s="1">
        <f t="shared" si="145"/>
        <v>3.7688442211055275E-4</v>
      </c>
      <c r="K1495" s="148" t="str">
        <f t="shared" si="144"/>
        <v/>
      </c>
      <c r="L1495" s="33">
        <v>1</v>
      </c>
      <c r="M1495" s="1">
        <f t="shared" si="146"/>
        <v>3.7688442211055275E-4</v>
      </c>
    </row>
    <row r="1496" spans="1:13" ht="15.6" customHeight="1" x14ac:dyDescent="0.4">
      <c r="A1496" s="364"/>
      <c r="B1496" s="367"/>
      <c r="C1496" s="353"/>
      <c r="D1496" s="353"/>
      <c r="E1496" s="371"/>
      <c r="F1496" s="11"/>
      <c r="G1496" s="146">
        <v>429</v>
      </c>
      <c r="H1496" s="61" t="s">
        <v>411</v>
      </c>
      <c r="I1496" s="62">
        <v>1</v>
      </c>
      <c r="J1496" s="1">
        <f t="shared" si="145"/>
        <v>3.7688442211055275E-4</v>
      </c>
      <c r="K1496" s="148" t="str">
        <f t="shared" si="144"/>
        <v/>
      </c>
      <c r="L1496" s="33">
        <v>1</v>
      </c>
      <c r="M1496" s="1">
        <f t="shared" si="146"/>
        <v>3.7688442211055275E-4</v>
      </c>
    </row>
    <row r="1497" spans="1:13" ht="15.6" customHeight="1" x14ac:dyDescent="0.4">
      <c r="A1497" s="364"/>
      <c r="B1497" s="367"/>
      <c r="C1497" s="353"/>
      <c r="D1497" s="353"/>
      <c r="E1497" s="371"/>
      <c r="F1497" s="11"/>
      <c r="G1497" s="146">
        <v>430</v>
      </c>
      <c r="H1497" s="61" t="s">
        <v>413</v>
      </c>
      <c r="I1497" s="62">
        <v>1</v>
      </c>
      <c r="J1497" s="1">
        <f t="shared" si="145"/>
        <v>3.7688442211055275E-4</v>
      </c>
      <c r="K1497" s="148" t="str">
        <f t="shared" si="144"/>
        <v/>
      </c>
      <c r="L1497" s="33">
        <v>1</v>
      </c>
      <c r="M1497" s="1">
        <f t="shared" si="146"/>
        <v>3.7688442211055275E-4</v>
      </c>
    </row>
    <row r="1498" spans="1:13" ht="15.6" customHeight="1" x14ac:dyDescent="0.4">
      <c r="A1498" s="364"/>
      <c r="B1498" s="367"/>
      <c r="C1498" s="353"/>
      <c r="D1498" s="353"/>
      <c r="E1498" s="371"/>
      <c r="F1498" s="11"/>
      <c r="G1498" s="146">
        <v>431</v>
      </c>
      <c r="H1498" s="61" t="s">
        <v>931</v>
      </c>
      <c r="I1498" s="62">
        <v>1</v>
      </c>
      <c r="J1498" s="1">
        <f t="shared" si="145"/>
        <v>3.7688442211055275E-4</v>
      </c>
      <c r="K1498" s="148" t="str">
        <f t="shared" si="144"/>
        <v/>
      </c>
      <c r="L1498" s="33">
        <v>1</v>
      </c>
      <c r="M1498" s="1">
        <f t="shared" si="146"/>
        <v>3.7688442211055275E-4</v>
      </c>
    </row>
    <row r="1499" spans="1:13" ht="15.6" customHeight="1" x14ac:dyDescent="0.4">
      <c r="A1499" s="364"/>
      <c r="B1499" s="367"/>
      <c r="C1499" s="353"/>
      <c r="D1499" s="353"/>
      <c r="E1499" s="371"/>
      <c r="F1499" s="11"/>
      <c r="G1499" s="146">
        <v>432</v>
      </c>
      <c r="H1499" s="61" t="s">
        <v>414</v>
      </c>
      <c r="I1499" s="62">
        <v>2</v>
      </c>
      <c r="J1499" s="1">
        <f t="shared" si="145"/>
        <v>7.537688442211055E-4</v>
      </c>
      <c r="K1499" s="148" t="str">
        <f t="shared" si="144"/>
        <v/>
      </c>
      <c r="L1499" s="33">
        <v>2</v>
      </c>
      <c r="M1499" s="1">
        <f t="shared" si="146"/>
        <v>7.537688442211055E-4</v>
      </c>
    </row>
    <row r="1500" spans="1:13" ht="15.6" customHeight="1" x14ac:dyDescent="0.4">
      <c r="A1500" s="364"/>
      <c r="B1500" s="367"/>
      <c r="C1500" s="353"/>
      <c r="D1500" s="353"/>
      <c r="E1500" s="371"/>
      <c r="F1500" s="11"/>
      <c r="G1500" s="146">
        <v>433</v>
      </c>
      <c r="H1500" s="61" t="s">
        <v>415</v>
      </c>
      <c r="I1500" s="62">
        <v>4</v>
      </c>
      <c r="J1500" s="1">
        <f t="shared" si="145"/>
        <v>1.507537688442211E-3</v>
      </c>
      <c r="K1500" s="148" t="str">
        <f t="shared" si="144"/>
        <v/>
      </c>
      <c r="L1500" s="33">
        <v>4</v>
      </c>
      <c r="M1500" s="1">
        <f t="shared" si="146"/>
        <v>1.507537688442211E-3</v>
      </c>
    </row>
    <row r="1501" spans="1:13" ht="15.6" customHeight="1" x14ac:dyDescent="0.4">
      <c r="A1501" s="364"/>
      <c r="B1501" s="367"/>
      <c r="C1501" s="353"/>
      <c r="D1501" s="353"/>
      <c r="E1501" s="371"/>
      <c r="F1501" s="11"/>
      <c r="G1501" s="146">
        <v>434</v>
      </c>
      <c r="H1501" s="61" t="s">
        <v>752</v>
      </c>
      <c r="I1501" s="62">
        <v>3</v>
      </c>
      <c r="J1501" s="1">
        <f t="shared" si="145"/>
        <v>1.1306532663316582E-3</v>
      </c>
      <c r="K1501" s="148" t="str">
        <f t="shared" si="144"/>
        <v/>
      </c>
      <c r="L1501" s="33">
        <v>3</v>
      </c>
      <c r="M1501" s="1">
        <f t="shared" si="146"/>
        <v>1.1306532663316582E-3</v>
      </c>
    </row>
    <row r="1502" spans="1:13" ht="15.6" customHeight="1" x14ac:dyDescent="0.4">
      <c r="A1502" s="364"/>
      <c r="B1502" s="367"/>
      <c r="C1502" s="353"/>
      <c r="D1502" s="353"/>
      <c r="E1502" s="371"/>
      <c r="F1502" s="11"/>
      <c r="G1502" s="146">
        <v>435</v>
      </c>
      <c r="H1502" s="61" t="s">
        <v>748</v>
      </c>
      <c r="I1502" s="62">
        <v>2</v>
      </c>
      <c r="J1502" s="1">
        <f t="shared" si="145"/>
        <v>7.537688442211055E-4</v>
      </c>
      <c r="K1502" s="148" t="str">
        <f t="shared" si="144"/>
        <v/>
      </c>
      <c r="L1502" s="33">
        <v>2</v>
      </c>
      <c r="M1502" s="1">
        <f t="shared" si="146"/>
        <v>7.537688442211055E-4</v>
      </c>
    </row>
    <row r="1503" spans="1:13" ht="15.6" customHeight="1" x14ac:dyDescent="0.4">
      <c r="A1503" s="364"/>
      <c r="B1503" s="367"/>
      <c r="C1503" s="353"/>
      <c r="D1503" s="353"/>
      <c r="E1503" s="371"/>
      <c r="F1503" s="11"/>
      <c r="G1503" s="146">
        <v>436</v>
      </c>
      <c r="H1503" s="61" t="s">
        <v>416</v>
      </c>
      <c r="I1503" s="62">
        <v>3</v>
      </c>
      <c r="J1503" s="1">
        <f t="shared" si="145"/>
        <v>1.1306532663316582E-3</v>
      </c>
      <c r="K1503" s="148" t="str">
        <f t="shared" si="144"/>
        <v/>
      </c>
      <c r="L1503" s="33">
        <v>3</v>
      </c>
      <c r="M1503" s="1">
        <f t="shared" si="146"/>
        <v>1.1306532663316582E-3</v>
      </c>
    </row>
    <row r="1504" spans="1:13" ht="15.6" customHeight="1" x14ac:dyDescent="0.4">
      <c r="A1504" s="364"/>
      <c r="B1504" s="367"/>
      <c r="C1504" s="353"/>
      <c r="D1504" s="353"/>
      <c r="E1504" s="371"/>
      <c r="F1504" s="11"/>
      <c r="G1504" s="146">
        <v>437</v>
      </c>
      <c r="H1504" s="61" t="s">
        <v>417</v>
      </c>
      <c r="I1504" s="62">
        <v>2</v>
      </c>
      <c r="J1504" s="1">
        <f t="shared" si="145"/>
        <v>7.537688442211055E-4</v>
      </c>
      <c r="K1504" s="148" t="str">
        <f t="shared" si="144"/>
        <v/>
      </c>
      <c r="L1504" s="33">
        <v>2</v>
      </c>
      <c r="M1504" s="1">
        <f t="shared" si="146"/>
        <v>7.537688442211055E-4</v>
      </c>
    </row>
    <row r="1505" spans="1:13" ht="16.2" customHeight="1" thickBot="1" x14ac:dyDescent="0.45">
      <c r="A1505" s="365"/>
      <c r="B1505" s="368"/>
      <c r="C1505" s="354"/>
      <c r="D1505" s="354"/>
      <c r="E1505" s="372"/>
      <c r="F1505" s="11"/>
      <c r="G1505" s="355" t="s">
        <v>4</v>
      </c>
      <c r="H1505" s="356"/>
      <c r="I1505" s="63">
        <f>SUM(I1464:I1504)</f>
        <v>113</v>
      </c>
      <c r="J1505" s="2">
        <f>SUM(J1464:J1504)</f>
        <v>4.258793969849247E-2</v>
      </c>
      <c r="K1505" s="148" t="str">
        <f t="shared" si="144"/>
        <v/>
      </c>
      <c r="L1505" s="3">
        <f>SUM(L1464:L1504)</f>
        <v>113</v>
      </c>
      <c r="M1505" s="2">
        <f>SUM(M1464:M1504)</f>
        <v>4.258793969849247E-2</v>
      </c>
    </row>
    <row r="1506" spans="1:13" ht="6" customHeight="1" thickBot="1" x14ac:dyDescent="0.45">
      <c r="A1506" s="53"/>
      <c r="I1506" s="50"/>
    </row>
    <row r="1507" spans="1:13" x14ac:dyDescent="0.4">
      <c r="A1507" s="357" t="s">
        <v>955</v>
      </c>
      <c r="B1507" s="358"/>
      <c r="C1507" s="358"/>
      <c r="D1507" s="358"/>
      <c r="E1507" s="358"/>
      <c r="F1507" s="358"/>
      <c r="G1507" s="358"/>
      <c r="H1507" s="358"/>
      <c r="I1507" s="358"/>
      <c r="J1507" s="359"/>
      <c r="K1507" s="20"/>
      <c r="L1507" s="26" t="s">
        <v>70</v>
      </c>
      <c r="M1507" s="27" t="s">
        <v>78</v>
      </c>
    </row>
    <row r="1508" spans="1:13" x14ac:dyDescent="0.4">
      <c r="A1508" s="146">
        <f t="shared" ref="A1508:A1548" si="147">G1464</f>
        <v>397</v>
      </c>
      <c r="B1508" s="351"/>
      <c r="C1508" s="351"/>
      <c r="D1508" s="351"/>
      <c r="E1508" s="351"/>
      <c r="F1508" s="351"/>
      <c r="G1508" s="351"/>
      <c r="H1508" s="351"/>
      <c r="I1508" s="351"/>
      <c r="J1508" s="352"/>
      <c r="K1508" s="36"/>
      <c r="L1508" s="29"/>
      <c r="M1508" s="30"/>
    </row>
    <row r="1509" spans="1:13" x14ac:dyDescent="0.4">
      <c r="A1509" s="146">
        <f t="shared" si="147"/>
        <v>398</v>
      </c>
      <c r="B1509" s="351"/>
      <c r="C1509" s="351"/>
      <c r="D1509" s="351"/>
      <c r="E1509" s="351"/>
      <c r="F1509" s="351"/>
      <c r="G1509" s="351"/>
      <c r="H1509" s="351"/>
      <c r="I1509" s="351"/>
      <c r="J1509" s="352"/>
      <c r="K1509" s="36"/>
      <c r="L1509" s="29"/>
      <c r="M1509" s="30"/>
    </row>
    <row r="1510" spans="1:13" x14ac:dyDescent="0.4">
      <c r="A1510" s="146">
        <f t="shared" si="147"/>
        <v>399</v>
      </c>
      <c r="B1510" s="351"/>
      <c r="C1510" s="351"/>
      <c r="D1510" s="351"/>
      <c r="E1510" s="351"/>
      <c r="F1510" s="351"/>
      <c r="G1510" s="351"/>
      <c r="H1510" s="351"/>
      <c r="I1510" s="351"/>
      <c r="J1510" s="352"/>
      <c r="K1510" s="36"/>
      <c r="L1510" s="29"/>
      <c r="M1510" s="30"/>
    </row>
    <row r="1511" spans="1:13" x14ac:dyDescent="0.4">
      <c r="A1511" s="146">
        <f t="shared" si="147"/>
        <v>400</v>
      </c>
      <c r="B1511" s="351"/>
      <c r="C1511" s="351"/>
      <c r="D1511" s="351"/>
      <c r="E1511" s="351"/>
      <c r="F1511" s="351"/>
      <c r="G1511" s="351"/>
      <c r="H1511" s="351"/>
      <c r="I1511" s="351"/>
      <c r="J1511" s="352"/>
      <c r="K1511" s="36"/>
      <c r="L1511" s="29"/>
      <c r="M1511" s="30"/>
    </row>
    <row r="1512" spans="1:13" x14ac:dyDescent="0.4">
      <c r="A1512" s="146">
        <f t="shared" si="147"/>
        <v>401</v>
      </c>
      <c r="B1512" s="351"/>
      <c r="C1512" s="351"/>
      <c r="D1512" s="351"/>
      <c r="E1512" s="351"/>
      <c r="F1512" s="351"/>
      <c r="G1512" s="351"/>
      <c r="H1512" s="351"/>
      <c r="I1512" s="351"/>
      <c r="J1512" s="352"/>
      <c r="K1512" s="36"/>
      <c r="L1512" s="29"/>
      <c r="M1512" s="30"/>
    </row>
    <row r="1513" spans="1:13" x14ac:dyDescent="0.4">
      <c r="A1513" s="146">
        <f t="shared" si="147"/>
        <v>402</v>
      </c>
      <c r="B1513" s="351"/>
      <c r="C1513" s="351"/>
      <c r="D1513" s="351"/>
      <c r="E1513" s="351"/>
      <c r="F1513" s="351"/>
      <c r="G1513" s="351"/>
      <c r="H1513" s="351"/>
      <c r="I1513" s="351"/>
      <c r="J1513" s="352"/>
      <c r="K1513" s="36"/>
      <c r="L1513" s="29"/>
      <c r="M1513" s="30"/>
    </row>
    <row r="1514" spans="1:13" x14ac:dyDescent="0.4">
      <c r="A1514" s="146">
        <f t="shared" si="147"/>
        <v>403</v>
      </c>
      <c r="B1514" s="351"/>
      <c r="C1514" s="351"/>
      <c r="D1514" s="351"/>
      <c r="E1514" s="351"/>
      <c r="F1514" s="351"/>
      <c r="G1514" s="351"/>
      <c r="H1514" s="351"/>
      <c r="I1514" s="351"/>
      <c r="J1514" s="352"/>
      <c r="K1514" s="36"/>
      <c r="L1514" s="29"/>
      <c r="M1514" s="30"/>
    </row>
    <row r="1515" spans="1:13" x14ac:dyDescent="0.4">
      <c r="A1515" s="146">
        <f t="shared" si="147"/>
        <v>404</v>
      </c>
      <c r="B1515" s="351"/>
      <c r="C1515" s="351"/>
      <c r="D1515" s="351"/>
      <c r="E1515" s="351"/>
      <c r="F1515" s="351"/>
      <c r="G1515" s="351"/>
      <c r="H1515" s="351"/>
      <c r="I1515" s="351"/>
      <c r="J1515" s="352"/>
      <c r="K1515" s="36"/>
      <c r="L1515" s="29"/>
      <c r="M1515" s="30"/>
    </row>
    <row r="1516" spans="1:13" x14ac:dyDescent="0.4">
      <c r="A1516" s="146">
        <f t="shared" si="147"/>
        <v>405</v>
      </c>
      <c r="B1516" s="351"/>
      <c r="C1516" s="351"/>
      <c r="D1516" s="351"/>
      <c r="E1516" s="351"/>
      <c r="F1516" s="351"/>
      <c r="G1516" s="351"/>
      <c r="H1516" s="351"/>
      <c r="I1516" s="351"/>
      <c r="J1516" s="352"/>
      <c r="K1516" s="36"/>
      <c r="L1516" s="29"/>
      <c r="M1516" s="30"/>
    </row>
    <row r="1517" spans="1:13" x14ac:dyDescent="0.4">
      <c r="A1517" s="146">
        <f t="shared" si="147"/>
        <v>406</v>
      </c>
      <c r="B1517" s="351"/>
      <c r="C1517" s="351"/>
      <c r="D1517" s="351"/>
      <c r="E1517" s="351"/>
      <c r="F1517" s="351"/>
      <c r="G1517" s="351"/>
      <c r="H1517" s="351"/>
      <c r="I1517" s="351"/>
      <c r="J1517" s="352"/>
      <c r="K1517" s="36"/>
      <c r="L1517" s="29"/>
      <c r="M1517" s="30"/>
    </row>
    <row r="1518" spans="1:13" x14ac:dyDescent="0.4">
      <c r="A1518" s="146">
        <f t="shared" si="147"/>
        <v>407</v>
      </c>
      <c r="B1518" s="351"/>
      <c r="C1518" s="351"/>
      <c r="D1518" s="351"/>
      <c r="E1518" s="351"/>
      <c r="F1518" s="351"/>
      <c r="G1518" s="351"/>
      <c r="H1518" s="351"/>
      <c r="I1518" s="351"/>
      <c r="J1518" s="352"/>
      <c r="K1518" s="36"/>
      <c r="L1518" s="29"/>
      <c r="M1518" s="30"/>
    </row>
    <row r="1519" spans="1:13" x14ac:dyDescent="0.4">
      <c r="A1519" s="146">
        <f t="shared" si="147"/>
        <v>408</v>
      </c>
      <c r="B1519" s="351"/>
      <c r="C1519" s="351"/>
      <c r="D1519" s="351"/>
      <c r="E1519" s="351"/>
      <c r="F1519" s="351"/>
      <c r="G1519" s="351"/>
      <c r="H1519" s="351"/>
      <c r="I1519" s="351"/>
      <c r="J1519" s="352"/>
      <c r="K1519" s="36"/>
      <c r="L1519" s="29"/>
      <c r="M1519" s="30"/>
    </row>
    <row r="1520" spans="1:13" x14ac:dyDescent="0.4">
      <c r="A1520" s="146">
        <f t="shared" si="147"/>
        <v>409</v>
      </c>
      <c r="B1520" s="351"/>
      <c r="C1520" s="351"/>
      <c r="D1520" s="351"/>
      <c r="E1520" s="351"/>
      <c r="F1520" s="351"/>
      <c r="G1520" s="351"/>
      <c r="H1520" s="351"/>
      <c r="I1520" s="351"/>
      <c r="J1520" s="352"/>
      <c r="K1520" s="36"/>
      <c r="L1520" s="29"/>
      <c r="M1520" s="30"/>
    </row>
    <row r="1521" spans="1:13" x14ac:dyDescent="0.4">
      <c r="A1521" s="146">
        <f t="shared" si="147"/>
        <v>410</v>
      </c>
      <c r="B1521" s="351"/>
      <c r="C1521" s="351"/>
      <c r="D1521" s="351"/>
      <c r="E1521" s="351"/>
      <c r="F1521" s="351"/>
      <c r="G1521" s="351"/>
      <c r="H1521" s="351"/>
      <c r="I1521" s="351"/>
      <c r="J1521" s="352"/>
      <c r="K1521" s="36"/>
      <c r="L1521" s="29"/>
      <c r="M1521" s="30"/>
    </row>
    <row r="1522" spans="1:13" x14ac:dyDescent="0.4">
      <c r="A1522" s="146">
        <f t="shared" si="147"/>
        <v>411</v>
      </c>
      <c r="B1522" s="351"/>
      <c r="C1522" s="351"/>
      <c r="D1522" s="351"/>
      <c r="E1522" s="351"/>
      <c r="F1522" s="351"/>
      <c r="G1522" s="351"/>
      <c r="H1522" s="351"/>
      <c r="I1522" s="351"/>
      <c r="J1522" s="352"/>
      <c r="K1522" s="36"/>
      <c r="L1522" s="29"/>
      <c r="M1522" s="30"/>
    </row>
    <row r="1523" spans="1:13" x14ac:dyDescent="0.4">
      <c r="A1523" s="146">
        <f t="shared" si="147"/>
        <v>412</v>
      </c>
      <c r="B1523" s="351"/>
      <c r="C1523" s="351"/>
      <c r="D1523" s="351"/>
      <c r="E1523" s="351"/>
      <c r="F1523" s="351"/>
      <c r="G1523" s="351"/>
      <c r="H1523" s="351"/>
      <c r="I1523" s="351"/>
      <c r="J1523" s="352"/>
      <c r="K1523" s="36"/>
      <c r="L1523" s="29"/>
      <c r="M1523" s="30"/>
    </row>
    <row r="1524" spans="1:13" x14ac:dyDescent="0.4">
      <c r="A1524" s="146">
        <f t="shared" si="147"/>
        <v>413</v>
      </c>
      <c r="B1524" s="351"/>
      <c r="C1524" s="351"/>
      <c r="D1524" s="351"/>
      <c r="E1524" s="351"/>
      <c r="F1524" s="351"/>
      <c r="G1524" s="351"/>
      <c r="H1524" s="351"/>
      <c r="I1524" s="351"/>
      <c r="J1524" s="352"/>
      <c r="K1524" s="36"/>
      <c r="L1524" s="29"/>
      <c r="M1524" s="30"/>
    </row>
    <row r="1525" spans="1:13" x14ac:dyDescent="0.4">
      <c r="A1525" s="146">
        <f t="shared" si="147"/>
        <v>414</v>
      </c>
      <c r="B1525" s="351"/>
      <c r="C1525" s="351"/>
      <c r="D1525" s="351"/>
      <c r="E1525" s="351"/>
      <c r="F1525" s="351"/>
      <c r="G1525" s="351"/>
      <c r="H1525" s="351"/>
      <c r="I1525" s="351"/>
      <c r="J1525" s="352"/>
      <c r="K1525" s="36"/>
      <c r="L1525" s="29"/>
      <c r="M1525" s="30"/>
    </row>
    <row r="1526" spans="1:13" x14ac:dyDescent="0.4">
      <c r="A1526" s="146">
        <f t="shared" si="147"/>
        <v>415</v>
      </c>
      <c r="B1526" s="351"/>
      <c r="C1526" s="351"/>
      <c r="D1526" s="351"/>
      <c r="E1526" s="351"/>
      <c r="F1526" s="351"/>
      <c r="G1526" s="351"/>
      <c r="H1526" s="351"/>
      <c r="I1526" s="351"/>
      <c r="J1526" s="352"/>
      <c r="K1526" s="36"/>
      <c r="L1526" s="29"/>
      <c r="M1526" s="30"/>
    </row>
    <row r="1527" spans="1:13" x14ac:dyDescent="0.4">
      <c r="A1527" s="146">
        <f t="shared" si="147"/>
        <v>416</v>
      </c>
      <c r="B1527" s="351"/>
      <c r="C1527" s="351"/>
      <c r="D1527" s="351"/>
      <c r="E1527" s="351"/>
      <c r="F1527" s="351"/>
      <c r="G1527" s="351"/>
      <c r="H1527" s="351"/>
      <c r="I1527" s="351"/>
      <c r="J1527" s="352"/>
      <c r="K1527" s="36"/>
      <c r="L1527" s="29"/>
      <c r="M1527" s="30"/>
    </row>
    <row r="1528" spans="1:13" x14ac:dyDescent="0.4">
      <c r="A1528" s="146">
        <f t="shared" si="147"/>
        <v>417</v>
      </c>
      <c r="B1528" s="351"/>
      <c r="C1528" s="351"/>
      <c r="D1528" s="351"/>
      <c r="E1528" s="351"/>
      <c r="F1528" s="351"/>
      <c r="G1528" s="351"/>
      <c r="H1528" s="351"/>
      <c r="I1528" s="351"/>
      <c r="J1528" s="352"/>
      <c r="K1528" s="36"/>
      <c r="L1528" s="29"/>
      <c r="M1528" s="30"/>
    </row>
    <row r="1529" spans="1:13" x14ac:dyDescent="0.4">
      <c r="A1529" s="146">
        <f t="shared" si="147"/>
        <v>418</v>
      </c>
      <c r="B1529" s="351"/>
      <c r="C1529" s="351"/>
      <c r="D1529" s="351"/>
      <c r="E1529" s="351"/>
      <c r="F1529" s="351"/>
      <c r="G1529" s="351"/>
      <c r="H1529" s="351"/>
      <c r="I1529" s="351"/>
      <c r="J1529" s="352"/>
      <c r="K1529" s="36"/>
      <c r="L1529" s="29"/>
      <c r="M1529" s="30"/>
    </row>
    <row r="1530" spans="1:13" x14ac:dyDescent="0.4">
      <c r="A1530" s="146">
        <f t="shared" si="147"/>
        <v>419</v>
      </c>
      <c r="B1530" s="351"/>
      <c r="C1530" s="351"/>
      <c r="D1530" s="351"/>
      <c r="E1530" s="351"/>
      <c r="F1530" s="351"/>
      <c r="G1530" s="351"/>
      <c r="H1530" s="351"/>
      <c r="I1530" s="351"/>
      <c r="J1530" s="352"/>
      <c r="K1530" s="36"/>
      <c r="L1530" s="29"/>
      <c r="M1530" s="30"/>
    </row>
    <row r="1531" spans="1:13" x14ac:dyDescent="0.4">
      <c r="A1531" s="146">
        <f t="shared" si="147"/>
        <v>420</v>
      </c>
      <c r="B1531" s="351"/>
      <c r="C1531" s="351"/>
      <c r="D1531" s="351"/>
      <c r="E1531" s="351"/>
      <c r="F1531" s="351"/>
      <c r="G1531" s="351"/>
      <c r="H1531" s="351"/>
      <c r="I1531" s="351"/>
      <c r="J1531" s="352"/>
      <c r="K1531" s="36"/>
      <c r="L1531" s="29"/>
      <c r="M1531" s="30"/>
    </row>
    <row r="1532" spans="1:13" x14ac:dyDescent="0.4">
      <c r="A1532" s="146">
        <f t="shared" si="147"/>
        <v>421</v>
      </c>
      <c r="B1532" s="351"/>
      <c r="C1532" s="351"/>
      <c r="D1532" s="351"/>
      <c r="E1532" s="351"/>
      <c r="F1532" s="351"/>
      <c r="G1532" s="351"/>
      <c r="H1532" s="351"/>
      <c r="I1532" s="351"/>
      <c r="J1532" s="352"/>
      <c r="K1532" s="36"/>
      <c r="L1532" s="29"/>
      <c r="M1532" s="30"/>
    </row>
    <row r="1533" spans="1:13" x14ac:dyDescent="0.4">
      <c r="A1533" s="146">
        <f t="shared" si="147"/>
        <v>422</v>
      </c>
      <c r="B1533" s="351"/>
      <c r="C1533" s="351"/>
      <c r="D1533" s="351"/>
      <c r="E1533" s="351"/>
      <c r="F1533" s="351"/>
      <c r="G1533" s="351"/>
      <c r="H1533" s="351"/>
      <c r="I1533" s="351"/>
      <c r="J1533" s="352"/>
      <c r="K1533" s="36"/>
      <c r="L1533" s="29"/>
      <c r="M1533" s="30"/>
    </row>
    <row r="1534" spans="1:13" x14ac:dyDescent="0.4">
      <c r="A1534" s="146">
        <f t="shared" si="147"/>
        <v>423</v>
      </c>
      <c r="B1534" s="351"/>
      <c r="C1534" s="351"/>
      <c r="D1534" s="351"/>
      <c r="E1534" s="351"/>
      <c r="F1534" s="351"/>
      <c r="G1534" s="351"/>
      <c r="H1534" s="351"/>
      <c r="I1534" s="351"/>
      <c r="J1534" s="352"/>
      <c r="K1534" s="36"/>
      <c r="L1534" s="29"/>
      <c r="M1534" s="30"/>
    </row>
    <row r="1535" spans="1:13" x14ac:dyDescent="0.4">
      <c r="A1535" s="146">
        <f t="shared" si="147"/>
        <v>424</v>
      </c>
      <c r="B1535" s="351"/>
      <c r="C1535" s="351"/>
      <c r="D1535" s="351"/>
      <c r="E1535" s="351"/>
      <c r="F1535" s="351"/>
      <c r="G1535" s="351"/>
      <c r="H1535" s="351"/>
      <c r="I1535" s="351"/>
      <c r="J1535" s="352"/>
      <c r="K1535" s="36"/>
      <c r="L1535" s="29"/>
      <c r="M1535" s="30"/>
    </row>
    <row r="1536" spans="1:13" x14ac:dyDescent="0.4">
      <c r="A1536" s="146">
        <f t="shared" si="147"/>
        <v>425</v>
      </c>
      <c r="B1536" s="351"/>
      <c r="C1536" s="351"/>
      <c r="D1536" s="351"/>
      <c r="E1536" s="351"/>
      <c r="F1536" s="351"/>
      <c r="G1536" s="351"/>
      <c r="H1536" s="351"/>
      <c r="I1536" s="351"/>
      <c r="J1536" s="352"/>
      <c r="K1536" s="36"/>
      <c r="L1536" s="29"/>
      <c r="M1536" s="30"/>
    </row>
    <row r="1537" spans="1:13" x14ac:dyDescent="0.4">
      <c r="A1537" s="146">
        <f t="shared" si="147"/>
        <v>426</v>
      </c>
      <c r="B1537" s="351"/>
      <c r="C1537" s="351"/>
      <c r="D1537" s="351"/>
      <c r="E1537" s="351"/>
      <c r="F1537" s="351"/>
      <c r="G1537" s="351"/>
      <c r="H1537" s="351"/>
      <c r="I1537" s="351"/>
      <c r="J1537" s="352"/>
      <c r="K1537" s="36"/>
      <c r="L1537" s="29"/>
      <c r="M1537" s="30"/>
    </row>
    <row r="1538" spans="1:13" x14ac:dyDescent="0.4">
      <c r="A1538" s="146">
        <f t="shared" si="147"/>
        <v>427</v>
      </c>
      <c r="B1538" s="351"/>
      <c r="C1538" s="351"/>
      <c r="D1538" s="351"/>
      <c r="E1538" s="351"/>
      <c r="F1538" s="351"/>
      <c r="G1538" s="351"/>
      <c r="H1538" s="351"/>
      <c r="I1538" s="351"/>
      <c r="J1538" s="352"/>
      <c r="K1538" s="36"/>
      <c r="L1538" s="29"/>
      <c r="M1538" s="30"/>
    </row>
    <row r="1539" spans="1:13" x14ac:dyDescent="0.4">
      <c r="A1539" s="146">
        <f t="shared" si="147"/>
        <v>428</v>
      </c>
      <c r="B1539" s="351"/>
      <c r="C1539" s="351"/>
      <c r="D1539" s="351"/>
      <c r="E1539" s="351"/>
      <c r="F1539" s="351"/>
      <c r="G1539" s="351"/>
      <c r="H1539" s="351"/>
      <c r="I1539" s="351"/>
      <c r="J1539" s="352"/>
      <c r="K1539" s="36"/>
      <c r="L1539" s="29"/>
      <c r="M1539" s="30"/>
    </row>
    <row r="1540" spans="1:13" x14ac:dyDescent="0.4">
      <c r="A1540" s="146">
        <f t="shared" si="147"/>
        <v>429</v>
      </c>
      <c r="B1540" s="351"/>
      <c r="C1540" s="351"/>
      <c r="D1540" s="351"/>
      <c r="E1540" s="351"/>
      <c r="F1540" s="351"/>
      <c r="G1540" s="351"/>
      <c r="H1540" s="351"/>
      <c r="I1540" s="351"/>
      <c r="J1540" s="352"/>
      <c r="K1540" s="36"/>
      <c r="L1540" s="29"/>
      <c r="M1540" s="30"/>
    </row>
    <row r="1541" spans="1:13" x14ac:dyDescent="0.4">
      <c r="A1541" s="146">
        <f t="shared" si="147"/>
        <v>430</v>
      </c>
      <c r="B1541" s="351"/>
      <c r="C1541" s="351"/>
      <c r="D1541" s="351"/>
      <c r="E1541" s="351"/>
      <c r="F1541" s="351"/>
      <c r="G1541" s="351"/>
      <c r="H1541" s="351"/>
      <c r="I1541" s="351"/>
      <c r="J1541" s="352"/>
      <c r="K1541" s="36"/>
      <c r="L1541" s="29"/>
      <c r="M1541" s="30"/>
    </row>
    <row r="1542" spans="1:13" x14ac:dyDescent="0.4">
      <c r="A1542" s="146">
        <f t="shared" si="147"/>
        <v>431</v>
      </c>
      <c r="B1542" s="351"/>
      <c r="C1542" s="351"/>
      <c r="D1542" s="351"/>
      <c r="E1542" s="351"/>
      <c r="F1542" s="351"/>
      <c r="G1542" s="351"/>
      <c r="H1542" s="351"/>
      <c r="I1542" s="351"/>
      <c r="J1542" s="352"/>
      <c r="K1542" s="36"/>
      <c r="L1542" s="29"/>
      <c r="M1542" s="30"/>
    </row>
    <row r="1543" spans="1:13" x14ac:dyDescent="0.4">
      <c r="A1543" s="146">
        <f t="shared" si="147"/>
        <v>432</v>
      </c>
      <c r="B1543" s="351"/>
      <c r="C1543" s="351"/>
      <c r="D1543" s="351"/>
      <c r="E1543" s="351"/>
      <c r="F1543" s="351"/>
      <c r="G1543" s="351"/>
      <c r="H1543" s="351"/>
      <c r="I1543" s="351"/>
      <c r="J1543" s="352"/>
      <c r="K1543" s="36"/>
      <c r="L1543" s="29"/>
      <c r="M1543" s="30"/>
    </row>
    <row r="1544" spans="1:13" x14ac:dyDescent="0.4">
      <c r="A1544" s="146">
        <f t="shared" si="147"/>
        <v>433</v>
      </c>
      <c r="B1544" s="351"/>
      <c r="C1544" s="351"/>
      <c r="D1544" s="351"/>
      <c r="E1544" s="351"/>
      <c r="F1544" s="351"/>
      <c r="G1544" s="351"/>
      <c r="H1544" s="351"/>
      <c r="I1544" s="351"/>
      <c r="J1544" s="352"/>
      <c r="K1544" s="36"/>
      <c r="L1544" s="29"/>
      <c r="M1544" s="30"/>
    </row>
    <row r="1545" spans="1:13" x14ac:dyDescent="0.4">
      <c r="A1545" s="146">
        <f t="shared" si="147"/>
        <v>434</v>
      </c>
      <c r="B1545" s="351"/>
      <c r="C1545" s="351"/>
      <c r="D1545" s="351"/>
      <c r="E1545" s="351"/>
      <c r="F1545" s="351"/>
      <c r="G1545" s="351"/>
      <c r="H1545" s="351"/>
      <c r="I1545" s="351"/>
      <c r="J1545" s="352"/>
      <c r="K1545" s="36"/>
      <c r="L1545" s="29"/>
      <c r="M1545" s="30"/>
    </row>
    <row r="1546" spans="1:13" x14ac:dyDescent="0.4">
      <c r="A1546" s="146">
        <f t="shared" si="147"/>
        <v>435</v>
      </c>
      <c r="B1546" s="351"/>
      <c r="C1546" s="351"/>
      <c r="D1546" s="351"/>
      <c r="E1546" s="351"/>
      <c r="F1546" s="351"/>
      <c r="G1546" s="351"/>
      <c r="H1546" s="351"/>
      <c r="I1546" s="351"/>
      <c r="J1546" s="352"/>
      <c r="K1546" s="36"/>
      <c r="L1546" s="29"/>
      <c r="M1546" s="30"/>
    </row>
    <row r="1547" spans="1:13" x14ac:dyDescent="0.4">
      <c r="A1547" s="146">
        <f t="shared" si="147"/>
        <v>436</v>
      </c>
      <c r="B1547" s="351"/>
      <c r="C1547" s="351"/>
      <c r="D1547" s="351"/>
      <c r="E1547" s="351"/>
      <c r="F1547" s="351"/>
      <c r="G1547" s="351"/>
      <c r="H1547" s="351"/>
      <c r="I1547" s="351"/>
      <c r="J1547" s="352"/>
      <c r="K1547" s="36"/>
      <c r="L1547" s="29"/>
      <c r="M1547" s="30"/>
    </row>
    <row r="1548" spans="1:13" ht="13.2" thickBot="1" x14ac:dyDescent="0.45">
      <c r="A1548" s="147">
        <f t="shared" si="147"/>
        <v>437</v>
      </c>
      <c r="B1548" s="360"/>
      <c r="C1548" s="360"/>
      <c r="D1548" s="360"/>
      <c r="E1548" s="360"/>
      <c r="F1548" s="360"/>
      <c r="G1548" s="360"/>
      <c r="H1548" s="360"/>
      <c r="I1548" s="360"/>
      <c r="J1548" s="361"/>
      <c r="K1548" s="36"/>
      <c r="L1548" s="31"/>
      <c r="M1548" s="32"/>
    </row>
  </sheetData>
  <sheetProtection password="CA61" sheet="1" formatRows="0" insertRows="0"/>
  <mergeCells count="1935">
    <mergeCell ref="C253:G253"/>
    <mergeCell ref="C254:G254"/>
    <mergeCell ref="C256:G258"/>
    <mergeCell ref="H256:H258"/>
    <mergeCell ref="C259:G259"/>
    <mergeCell ref="C260:G260"/>
    <mergeCell ref="C262:G264"/>
    <mergeCell ref="H262:H264"/>
    <mergeCell ref="C193:G193"/>
    <mergeCell ref="C194:G194"/>
    <mergeCell ref="C196:G198"/>
    <mergeCell ref="C199:G199"/>
    <mergeCell ref="C200:G200"/>
    <mergeCell ref="C202:G204"/>
    <mergeCell ref="H196:H198"/>
    <mergeCell ref="H202:H204"/>
    <mergeCell ref="C205:G205"/>
    <mergeCell ref="C206:G206"/>
    <mergeCell ref="C208:G210"/>
    <mergeCell ref="H208:H210"/>
    <mergeCell ref="C211:G211"/>
    <mergeCell ref="C212:G212"/>
    <mergeCell ref="C214:G216"/>
    <mergeCell ref="H214:H216"/>
    <mergeCell ref="C217:G217"/>
    <mergeCell ref="C218:G218"/>
    <mergeCell ref="C220:G222"/>
    <mergeCell ref="H220:H222"/>
    <mergeCell ref="B35:D35"/>
    <mergeCell ref="E35:H35"/>
    <mergeCell ref="I35:M35"/>
    <mergeCell ref="B36:D36"/>
    <mergeCell ref="B28:D28"/>
    <mergeCell ref="H28:I28"/>
    <mergeCell ref="B29:D29"/>
    <mergeCell ref="H29:I29"/>
    <mergeCell ref="B26:M26"/>
    <mergeCell ref="B27:M27"/>
    <mergeCell ref="F23:H23"/>
    <mergeCell ref="I23:M23"/>
    <mergeCell ref="F24:H24"/>
    <mergeCell ref="I24:M24"/>
    <mergeCell ref="F25:H25"/>
    <mergeCell ref="C247:G247"/>
    <mergeCell ref="C248:G248"/>
    <mergeCell ref="I25:M25"/>
    <mergeCell ref="B68:D68"/>
    <mergeCell ref="E68:G68"/>
    <mergeCell ref="I68:J68"/>
    <mergeCell ref="K68:L68"/>
    <mergeCell ref="B69:D69"/>
    <mergeCell ref="E69:G69"/>
    <mergeCell ref="I69:J69"/>
    <mergeCell ref="K69:L69"/>
    <mergeCell ref="B66:D66"/>
    <mergeCell ref="E66:G66"/>
    <mergeCell ref="I66:J66"/>
    <mergeCell ref="K66:L66"/>
    <mergeCell ref="B67:D67"/>
    <mergeCell ref="E67:G67"/>
    <mergeCell ref="A2:M2"/>
    <mergeCell ref="A3:M3"/>
    <mergeCell ref="A4:M4"/>
    <mergeCell ref="A5:M5"/>
    <mergeCell ref="A6:E6"/>
    <mergeCell ref="G6:H6"/>
    <mergeCell ref="I6:J6"/>
    <mergeCell ref="F17:G17"/>
    <mergeCell ref="J17:K17"/>
    <mergeCell ref="F18:G18"/>
    <mergeCell ref="J18:K18"/>
    <mergeCell ref="F19:G19"/>
    <mergeCell ref="J19:K19"/>
    <mergeCell ref="F14:G14"/>
    <mergeCell ref="J14:K14"/>
    <mergeCell ref="F15:G15"/>
    <mergeCell ref="J15:K15"/>
    <mergeCell ref="F16:G16"/>
    <mergeCell ref="J16:K16"/>
    <mergeCell ref="F11:G11"/>
    <mergeCell ref="J11:K11"/>
    <mergeCell ref="F12:G12"/>
    <mergeCell ref="J12:K12"/>
    <mergeCell ref="F13:G13"/>
    <mergeCell ref="J13:K13"/>
    <mergeCell ref="F8:G8"/>
    <mergeCell ref="J8:K8"/>
    <mergeCell ref="F9:G9"/>
    <mergeCell ref="J9:K9"/>
    <mergeCell ref="F10:G10"/>
    <mergeCell ref="J10:K10"/>
    <mergeCell ref="F20:H20"/>
    <mergeCell ref="J20:K20"/>
    <mergeCell ref="F21:H21"/>
    <mergeCell ref="I21:M21"/>
    <mergeCell ref="F22:H22"/>
    <mergeCell ref="I22:M22"/>
    <mergeCell ref="E36:H36"/>
    <mergeCell ref="I36:M36"/>
    <mergeCell ref="A59:M59"/>
    <mergeCell ref="A60:L60"/>
    <mergeCell ref="A62:M62"/>
    <mergeCell ref="B63:D63"/>
    <mergeCell ref="E63:G63"/>
    <mergeCell ref="I63:J63"/>
    <mergeCell ref="K63:L63"/>
    <mergeCell ref="A53:J53"/>
    <mergeCell ref="A54:J54"/>
    <mergeCell ref="A55:J55"/>
    <mergeCell ref="A56:J56"/>
    <mergeCell ref="A57:M57"/>
    <mergeCell ref="A58:M58"/>
    <mergeCell ref="B39:D39"/>
    <mergeCell ref="E39:M39"/>
    <mergeCell ref="A42:B42"/>
    <mergeCell ref="B37:D37"/>
    <mergeCell ref="E37:H37"/>
    <mergeCell ref="I37:M37"/>
    <mergeCell ref="B38:D38"/>
    <mergeCell ref="E38:M38"/>
    <mergeCell ref="B30:D30"/>
    <mergeCell ref="H30:I30"/>
    <mergeCell ref="B31:D31"/>
    <mergeCell ref="I67:J67"/>
    <mergeCell ref="K67:L67"/>
    <mergeCell ref="B64:D64"/>
    <mergeCell ref="E64:G64"/>
    <mergeCell ref="I64:J64"/>
    <mergeCell ref="K64:L64"/>
    <mergeCell ref="B65:D65"/>
    <mergeCell ref="E65:G65"/>
    <mergeCell ref="I65:J65"/>
    <mergeCell ref="K65:L65"/>
    <mergeCell ref="B74:D74"/>
    <mergeCell ref="E74:G74"/>
    <mergeCell ref="I74:J74"/>
    <mergeCell ref="K74:L74"/>
    <mergeCell ref="A75:D75"/>
    <mergeCell ref="E75:G75"/>
    <mergeCell ref="I75:J75"/>
    <mergeCell ref="K75:L75"/>
    <mergeCell ref="B72:D72"/>
    <mergeCell ref="E72:G72"/>
    <mergeCell ref="I72:J72"/>
    <mergeCell ref="K72:L72"/>
    <mergeCell ref="B73:D73"/>
    <mergeCell ref="E73:G73"/>
    <mergeCell ref="I73:J73"/>
    <mergeCell ref="K73:L73"/>
    <mergeCell ref="B70:D70"/>
    <mergeCell ref="E70:G70"/>
    <mergeCell ref="I70:J70"/>
    <mergeCell ref="K70:L70"/>
    <mergeCell ref="B71:D71"/>
    <mergeCell ref="E71:G71"/>
    <mergeCell ref="I71:J71"/>
    <mergeCell ref="K71:L71"/>
    <mergeCell ref="B82:D82"/>
    <mergeCell ref="E82:G82"/>
    <mergeCell ref="I82:J82"/>
    <mergeCell ref="K82:L82"/>
    <mergeCell ref="B83:D83"/>
    <mergeCell ref="E83:G83"/>
    <mergeCell ref="I83:J83"/>
    <mergeCell ref="K83:L83"/>
    <mergeCell ref="B80:D80"/>
    <mergeCell ref="E80:G80"/>
    <mergeCell ref="I80:J80"/>
    <mergeCell ref="K80:L80"/>
    <mergeCell ref="B81:D81"/>
    <mergeCell ref="E81:G81"/>
    <mergeCell ref="I81:J81"/>
    <mergeCell ref="K81:L81"/>
    <mergeCell ref="A77:M77"/>
    <mergeCell ref="B78:D78"/>
    <mergeCell ref="E78:G78"/>
    <mergeCell ref="I78:J78"/>
    <mergeCell ref="K78:L78"/>
    <mergeCell ref="B79:D79"/>
    <mergeCell ref="E79:G79"/>
    <mergeCell ref="I79:J79"/>
    <mergeCell ref="K79:L79"/>
    <mergeCell ref="B88:D88"/>
    <mergeCell ref="E88:G88"/>
    <mergeCell ref="I88:J88"/>
    <mergeCell ref="K88:L88"/>
    <mergeCell ref="B89:D89"/>
    <mergeCell ref="E89:G89"/>
    <mergeCell ref="I89:J89"/>
    <mergeCell ref="K89:L89"/>
    <mergeCell ref="B86:D86"/>
    <mergeCell ref="E86:G86"/>
    <mergeCell ref="I86:J86"/>
    <mergeCell ref="K86:L86"/>
    <mergeCell ref="B87:D87"/>
    <mergeCell ref="E87:G87"/>
    <mergeCell ref="I87:J87"/>
    <mergeCell ref="K87:L87"/>
    <mergeCell ref="B84:D84"/>
    <mergeCell ref="E84:G84"/>
    <mergeCell ref="I84:J84"/>
    <mergeCell ref="K84:L84"/>
    <mergeCell ref="B85:D85"/>
    <mergeCell ref="E85:G85"/>
    <mergeCell ref="I85:J85"/>
    <mergeCell ref="K85:L85"/>
    <mergeCell ref="B94:D94"/>
    <mergeCell ref="E94:G94"/>
    <mergeCell ref="I94:J94"/>
    <mergeCell ref="K94:L94"/>
    <mergeCell ref="B95:D95"/>
    <mergeCell ref="E95:G95"/>
    <mergeCell ref="I95:J95"/>
    <mergeCell ref="K95:L95"/>
    <mergeCell ref="A90:D90"/>
    <mergeCell ref="E90:G90"/>
    <mergeCell ref="I90:J90"/>
    <mergeCell ref="K90:L90"/>
    <mergeCell ref="A92:M92"/>
    <mergeCell ref="B93:D93"/>
    <mergeCell ref="E93:G93"/>
    <mergeCell ref="I93:J93"/>
    <mergeCell ref="K93:L93"/>
    <mergeCell ref="B100:D100"/>
    <mergeCell ref="E100:G100"/>
    <mergeCell ref="I100:J100"/>
    <mergeCell ref="K100:L100"/>
    <mergeCell ref="B101:D101"/>
    <mergeCell ref="E101:G101"/>
    <mergeCell ref="I101:J101"/>
    <mergeCell ref="K101:L101"/>
    <mergeCell ref="B98:D98"/>
    <mergeCell ref="E98:G98"/>
    <mergeCell ref="I98:J98"/>
    <mergeCell ref="K98:L98"/>
    <mergeCell ref="B99:D99"/>
    <mergeCell ref="E99:G99"/>
    <mergeCell ref="I99:J99"/>
    <mergeCell ref="K99:L99"/>
    <mergeCell ref="B96:D96"/>
    <mergeCell ref="E96:G96"/>
    <mergeCell ref="I96:J96"/>
    <mergeCell ref="K96:L96"/>
    <mergeCell ref="B97:D97"/>
    <mergeCell ref="E97:G97"/>
    <mergeCell ref="I97:J97"/>
    <mergeCell ref="K97:L97"/>
    <mergeCell ref="C108:G108"/>
    <mergeCell ref="H108:M108"/>
    <mergeCell ref="C109:G109"/>
    <mergeCell ref="H109:M109"/>
    <mergeCell ref="C110:G110"/>
    <mergeCell ref="H110:M110"/>
    <mergeCell ref="B104:D104"/>
    <mergeCell ref="E104:G104"/>
    <mergeCell ref="I104:J104"/>
    <mergeCell ref="K104:L104"/>
    <mergeCell ref="A105:D105"/>
    <mergeCell ref="E105:G105"/>
    <mergeCell ref="I105:J105"/>
    <mergeCell ref="K105:L105"/>
    <mergeCell ref="B102:D102"/>
    <mergeCell ref="E102:G102"/>
    <mergeCell ref="I102:J102"/>
    <mergeCell ref="K102:L102"/>
    <mergeCell ref="B103:D103"/>
    <mergeCell ref="E103:G103"/>
    <mergeCell ref="I103:J103"/>
    <mergeCell ref="K103:L103"/>
    <mergeCell ref="H121:M121"/>
    <mergeCell ref="C122:G122"/>
    <mergeCell ref="H122:M122"/>
    <mergeCell ref="C117:G117"/>
    <mergeCell ref="H117:M117"/>
    <mergeCell ref="C118:G118"/>
    <mergeCell ref="H118:M118"/>
    <mergeCell ref="C119:G119"/>
    <mergeCell ref="H119:M119"/>
    <mergeCell ref="C114:G114"/>
    <mergeCell ref="H114:M114"/>
    <mergeCell ref="C115:G115"/>
    <mergeCell ref="H115:M115"/>
    <mergeCell ref="C116:G116"/>
    <mergeCell ref="H116:M116"/>
    <mergeCell ref="C111:G111"/>
    <mergeCell ref="H111:M111"/>
    <mergeCell ref="C112:G112"/>
    <mergeCell ref="H112:M112"/>
    <mergeCell ref="C113:G113"/>
    <mergeCell ref="H113:M113"/>
    <mergeCell ref="B153:D153"/>
    <mergeCell ref="B154:D154"/>
    <mergeCell ref="E153:G153"/>
    <mergeCell ref="H153:K153"/>
    <mergeCell ref="L153:M153"/>
    <mergeCell ref="E154:G154"/>
    <mergeCell ref="H154:K154"/>
    <mergeCell ref="L154:M154"/>
    <mergeCell ref="E157:G157"/>
    <mergeCell ref="H157:K157"/>
    <mergeCell ref="L157:M157"/>
    <mergeCell ref="B175:H175"/>
    <mergeCell ref="C176:G176"/>
    <mergeCell ref="H176:M176"/>
    <mergeCell ref="C177:G177"/>
    <mergeCell ref="H177:M177"/>
    <mergeCell ref="B164:M164"/>
    <mergeCell ref="B273:M273"/>
    <mergeCell ref="B274:M274"/>
    <mergeCell ref="C261:G261"/>
    <mergeCell ref="I264:L264"/>
    <mergeCell ref="B189:G189"/>
    <mergeCell ref="H189:M189"/>
    <mergeCell ref="B190:G190"/>
    <mergeCell ref="H190:M190"/>
    <mergeCell ref="C184:G184"/>
    <mergeCell ref="H184:M184"/>
    <mergeCell ref="C185:G185"/>
    <mergeCell ref="B171:H171"/>
    <mergeCell ref="B172:M172"/>
    <mergeCell ref="B159:D159"/>
    <mergeCell ref="B157:D157"/>
    <mergeCell ref="B158:D158"/>
    <mergeCell ref="E158:G158"/>
    <mergeCell ref="H158:K158"/>
    <mergeCell ref="L158:M158"/>
    <mergeCell ref="B166:M166"/>
    <mergeCell ref="B167:M167"/>
    <mergeCell ref="B168:M168"/>
    <mergeCell ref="B169:M169"/>
    <mergeCell ref="B170:M170"/>
    <mergeCell ref="E159:G159"/>
    <mergeCell ref="H159:K159"/>
    <mergeCell ref="L159:M159"/>
    <mergeCell ref="B160:D160"/>
    <mergeCell ref="E160:G160"/>
    <mergeCell ref="H160:K160"/>
    <mergeCell ref="L160:M160"/>
    <mergeCell ref="H185:M185"/>
    <mergeCell ref="B284:M284"/>
    <mergeCell ref="B285:M285"/>
    <mergeCell ref="B286:M286"/>
    <mergeCell ref="B281:M281"/>
    <mergeCell ref="B282:M282"/>
    <mergeCell ref="B283:M283"/>
    <mergeCell ref="B278:M278"/>
    <mergeCell ref="B279:M279"/>
    <mergeCell ref="B280:M280"/>
    <mergeCell ref="B275:M275"/>
    <mergeCell ref="B276:M276"/>
    <mergeCell ref="B277:M277"/>
    <mergeCell ref="B328:M328"/>
    <mergeCell ref="B329:M329"/>
    <mergeCell ref="B330:M330"/>
    <mergeCell ref="B331:M331"/>
    <mergeCell ref="B321:H321"/>
    <mergeCell ref="B322:D322"/>
    <mergeCell ref="E322:G322"/>
    <mergeCell ref="H322:K322"/>
    <mergeCell ref="B314:H314"/>
    <mergeCell ref="B315:H315"/>
    <mergeCell ref="B316:D316"/>
    <mergeCell ref="E316:G316"/>
    <mergeCell ref="H316:K316"/>
    <mergeCell ref="L316:M316"/>
    <mergeCell ref="B306:L306"/>
    <mergeCell ref="B300:G300"/>
    <mergeCell ref="B296:M296"/>
    <mergeCell ref="B297:M297"/>
    <mergeCell ref="B293:M293"/>
    <mergeCell ref="B294:M294"/>
    <mergeCell ref="A469:M469"/>
    <mergeCell ref="B346:J346"/>
    <mergeCell ref="B347:M347"/>
    <mergeCell ref="B349:J349"/>
    <mergeCell ref="B350:M350"/>
    <mergeCell ref="B339:M339"/>
    <mergeCell ref="B341:M341"/>
    <mergeCell ref="B343:M343"/>
    <mergeCell ref="B361:D361"/>
    <mergeCell ref="F361:H361"/>
    <mergeCell ref="I361:M361"/>
    <mergeCell ref="B367:D367"/>
    <mergeCell ref="E367:G367"/>
    <mergeCell ref="H367:K367"/>
    <mergeCell ref="B334:H334"/>
    <mergeCell ref="L322:M322"/>
    <mergeCell ref="B323:D323"/>
    <mergeCell ref="E323:G323"/>
    <mergeCell ref="B375:D375"/>
    <mergeCell ref="E375:J375"/>
    <mergeCell ref="K375:M375"/>
    <mergeCell ref="B382:D382"/>
    <mergeCell ref="E382:J382"/>
    <mergeCell ref="K382:M382"/>
    <mergeCell ref="B383:D383"/>
    <mergeCell ref="E383:J383"/>
    <mergeCell ref="K383:M383"/>
    <mergeCell ref="B380:D380"/>
    <mergeCell ref="E380:J380"/>
    <mergeCell ref="K380:M380"/>
    <mergeCell ref="B381:D381"/>
    <mergeCell ref="E381:J381"/>
    <mergeCell ref="F480:F481"/>
    <mergeCell ref="C482:C483"/>
    <mergeCell ref="D482:D483"/>
    <mergeCell ref="G474:G475"/>
    <mergeCell ref="H474:H475"/>
    <mergeCell ref="I474:I475"/>
    <mergeCell ref="J474:J475"/>
    <mergeCell ref="L474:M474"/>
    <mergeCell ref="A476:A483"/>
    <mergeCell ref="B476:B483"/>
    <mergeCell ref="E476:E483"/>
    <mergeCell ref="C477:C478"/>
    <mergeCell ref="D477:D478"/>
    <mergeCell ref="A474:A475"/>
    <mergeCell ref="B317:D317"/>
    <mergeCell ref="E317:G317"/>
    <mergeCell ref="H317:K317"/>
    <mergeCell ref="L317:M317"/>
    <mergeCell ref="B325:D325"/>
    <mergeCell ref="E325:G325"/>
    <mergeCell ref="H325:K325"/>
    <mergeCell ref="L325:M325"/>
    <mergeCell ref="B327:H327"/>
    <mergeCell ref="A471:M471"/>
    <mergeCell ref="A472:E472"/>
    <mergeCell ref="G472:H472"/>
    <mergeCell ref="I472:J472"/>
    <mergeCell ref="A473:E473"/>
    <mergeCell ref="G473:H473"/>
    <mergeCell ref="I473:J473"/>
    <mergeCell ref="A467:M467"/>
    <mergeCell ref="A468:M468"/>
    <mergeCell ref="B474:B475"/>
    <mergeCell ref="C474:C475"/>
    <mergeCell ref="D474:D475"/>
    <mergeCell ref="E474:E475"/>
    <mergeCell ref="F474:F475"/>
    <mergeCell ref="D498:D501"/>
    <mergeCell ref="F498:F501"/>
    <mergeCell ref="C503:C507"/>
    <mergeCell ref="D503:D507"/>
    <mergeCell ref="F503:F507"/>
    <mergeCell ref="C508:C511"/>
    <mergeCell ref="D508:D511"/>
    <mergeCell ref="F508:F510"/>
    <mergeCell ref="B490:J490"/>
    <mergeCell ref="B491:J491"/>
    <mergeCell ref="B492:J492"/>
    <mergeCell ref="A494:A511"/>
    <mergeCell ref="B494:B511"/>
    <mergeCell ref="E494:E511"/>
    <mergeCell ref="C495:C497"/>
    <mergeCell ref="D495:D497"/>
    <mergeCell ref="F495:F497"/>
    <mergeCell ref="C498:C501"/>
    <mergeCell ref="G483:H483"/>
    <mergeCell ref="A485:J485"/>
    <mergeCell ref="B486:J486"/>
    <mergeCell ref="B487:J487"/>
    <mergeCell ref="B488:J488"/>
    <mergeCell ref="B489:J489"/>
    <mergeCell ref="F477:F478"/>
    <mergeCell ref="C480:C481"/>
    <mergeCell ref="D480:D481"/>
    <mergeCell ref="B524:J524"/>
    <mergeCell ref="B525:J525"/>
    <mergeCell ref="B526:J526"/>
    <mergeCell ref="B527:J527"/>
    <mergeCell ref="B528:J528"/>
    <mergeCell ref="B529:J529"/>
    <mergeCell ref="B518:J518"/>
    <mergeCell ref="B519:J519"/>
    <mergeCell ref="B520:J520"/>
    <mergeCell ref="B521:J521"/>
    <mergeCell ref="B522:J522"/>
    <mergeCell ref="B523:J523"/>
    <mergeCell ref="G511:H511"/>
    <mergeCell ref="A513:J513"/>
    <mergeCell ref="B514:J514"/>
    <mergeCell ref="B515:J515"/>
    <mergeCell ref="B516:J516"/>
    <mergeCell ref="B517:J517"/>
    <mergeCell ref="C546:C547"/>
    <mergeCell ref="D546:D547"/>
    <mergeCell ref="F546:F547"/>
    <mergeCell ref="C548:C551"/>
    <mergeCell ref="D548:D551"/>
    <mergeCell ref="F548:F551"/>
    <mergeCell ref="C538:C539"/>
    <mergeCell ref="D538:D539"/>
    <mergeCell ref="F538:F539"/>
    <mergeCell ref="C540:C544"/>
    <mergeCell ref="D540:D544"/>
    <mergeCell ref="F540:F544"/>
    <mergeCell ref="B530:J530"/>
    <mergeCell ref="A532:A553"/>
    <mergeCell ref="B532:B553"/>
    <mergeCell ref="C532:C533"/>
    <mergeCell ref="D532:D533"/>
    <mergeCell ref="E532:E553"/>
    <mergeCell ref="F532:F533"/>
    <mergeCell ref="C534:C536"/>
    <mergeCell ref="D534:D536"/>
    <mergeCell ref="F534:F536"/>
    <mergeCell ref="B564:J564"/>
    <mergeCell ref="B565:J565"/>
    <mergeCell ref="B566:J566"/>
    <mergeCell ref="B567:J567"/>
    <mergeCell ref="B568:J568"/>
    <mergeCell ref="B569:J569"/>
    <mergeCell ref="B558:J558"/>
    <mergeCell ref="B559:J559"/>
    <mergeCell ref="B560:J560"/>
    <mergeCell ref="B561:J561"/>
    <mergeCell ref="B562:J562"/>
    <mergeCell ref="B563:J563"/>
    <mergeCell ref="C552:C553"/>
    <mergeCell ref="D552:D553"/>
    <mergeCell ref="G553:H553"/>
    <mergeCell ref="A555:J555"/>
    <mergeCell ref="B556:J556"/>
    <mergeCell ref="B557:J557"/>
    <mergeCell ref="C582:C583"/>
    <mergeCell ref="D582:D583"/>
    <mergeCell ref="G583:H583"/>
    <mergeCell ref="A585:J585"/>
    <mergeCell ref="B586:J586"/>
    <mergeCell ref="B587:J587"/>
    <mergeCell ref="B576:J576"/>
    <mergeCell ref="A578:A583"/>
    <mergeCell ref="B578:B583"/>
    <mergeCell ref="C578:C579"/>
    <mergeCell ref="D578:D579"/>
    <mergeCell ref="E578:E583"/>
    <mergeCell ref="F578:F579"/>
    <mergeCell ref="C580:C581"/>
    <mergeCell ref="D580:D581"/>
    <mergeCell ref="F580:F581"/>
    <mergeCell ref="B570:J570"/>
    <mergeCell ref="B571:J571"/>
    <mergeCell ref="B572:J572"/>
    <mergeCell ref="B573:J573"/>
    <mergeCell ref="B574:J574"/>
    <mergeCell ref="B575:J575"/>
    <mergeCell ref="L593:M593"/>
    <mergeCell ref="A595:A608"/>
    <mergeCell ref="B595:B608"/>
    <mergeCell ref="E595:E608"/>
    <mergeCell ref="C596:C599"/>
    <mergeCell ref="D596:D599"/>
    <mergeCell ref="F596:F599"/>
    <mergeCell ref="C600:C601"/>
    <mergeCell ref="D600:D601"/>
    <mergeCell ref="F600:F601"/>
    <mergeCell ref="D593:D594"/>
    <mergeCell ref="E593:E594"/>
    <mergeCell ref="G593:G594"/>
    <mergeCell ref="H593:H594"/>
    <mergeCell ref="I593:I594"/>
    <mergeCell ref="J593:J594"/>
    <mergeCell ref="B588:J588"/>
    <mergeCell ref="B589:J589"/>
    <mergeCell ref="B590:J590"/>
    <mergeCell ref="A592:E592"/>
    <mergeCell ref="F592:F593"/>
    <mergeCell ref="G592:H592"/>
    <mergeCell ref="I592:J592"/>
    <mergeCell ref="A593:A594"/>
    <mergeCell ref="B593:B594"/>
    <mergeCell ref="C593:C594"/>
    <mergeCell ref="B612:J612"/>
    <mergeCell ref="B613:J613"/>
    <mergeCell ref="B614:J614"/>
    <mergeCell ref="B615:J615"/>
    <mergeCell ref="B616:J616"/>
    <mergeCell ref="B617:J617"/>
    <mergeCell ref="C606:C608"/>
    <mergeCell ref="D606:D608"/>
    <mergeCell ref="F606:F607"/>
    <mergeCell ref="G608:H608"/>
    <mergeCell ref="A610:J610"/>
    <mergeCell ref="B611:J611"/>
    <mergeCell ref="C602:C603"/>
    <mergeCell ref="D602:D603"/>
    <mergeCell ref="F602:F603"/>
    <mergeCell ref="C604:C605"/>
    <mergeCell ref="D604:D605"/>
    <mergeCell ref="F604:F605"/>
    <mergeCell ref="G629:H629"/>
    <mergeCell ref="A631:J631"/>
    <mergeCell ref="B632:J632"/>
    <mergeCell ref="B633:J633"/>
    <mergeCell ref="B634:J634"/>
    <mergeCell ref="B635:J635"/>
    <mergeCell ref="A625:A629"/>
    <mergeCell ref="B625:B629"/>
    <mergeCell ref="C625:C626"/>
    <mergeCell ref="D625:D626"/>
    <mergeCell ref="E625:E629"/>
    <mergeCell ref="F625:F626"/>
    <mergeCell ref="C627:C629"/>
    <mergeCell ref="D627:D629"/>
    <mergeCell ref="F627:F628"/>
    <mergeCell ref="B618:J618"/>
    <mergeCell ref="B619:J619"/>
    <mergeCell ref="B620:J620"/>
    <mergeCell ref="B621:J621"/>
    <mergeCell ref="B622:J622"/>
    <mergeCell ref="B623:J623"/>
    <mergeCell ref="C645:C646"/>
    <mergeCell ref="D645:D646"/>
    <mergeCell ref="F645:F646"/>
    <mergeCell ref="C647:C650"/>
    <mergeCell ref="D647:D650"/>
    <mergeCell ref="F647:F650"/>
    <mergeCell ref="H638:H639"/>
    <mergeCell ref="I638:I639"/>
    <mergeCell ref="J638:J639"/>
    <mergeCell ref="L638:M638"/>
    <mergeCell ref="A640:A654"/>
    <mergeCell ref="B640:B654"/>
    <mergeCell ref="C640:C644"/>
    <mergeCell ref="D640:D644"/>
    <mergeCell ref="E640:E654"/>
    <mergeCell ref="F640:F644"/>
    <mergeCell ref="A637:E637"/>
    <mergeCell ref="F637:F638"/>
    <mergeCell ref="G637:H637"/>
    <mergeCell ref="I637:J637"/>
    <mergeCell ref="A638:A639"/>
    <mergeCell ref="B638:B639"/>
    <mergeCell ref="C638:C639"/>
    <mergeCell ref="D638:D639"/>
    <mergeCell ref="E638:E639"/>
    <mergeCell ref="G638:G639"/>
    <mergeCell ref="B665:J665"/>
    <mergeCell ref="B666:J666"/>
    <mergeCell ref="B667:J667"/>
    <mergeCell ref="B668:J668"/>
    <mergeCell ref="B669:J669"/>
    <mergeCell ref="B670:J670"/>
    <mergeCell ref="B659:J659"/>
    <mergeCell ref="B660:J660"/>
    <mergeCell ref="B661:J661"/>
    <mergeCell ref="B662:J662"/>
    <mergeCell ref="B663:J663"/>
    <mergeCell ref="B664:J664"/>
    <mergeCell ref="C653:C654"/>
    <mergeCell ref="D653:D654"/>
    <mergeCell ref="G654:H654"/>
    <mergeCell ref="A656:J656"/>
    <mergeCell ref="B657:J657"/>
    <mergeCell ref="B658:J658"/>
    <mergeCell ref="C693:C694"/>
    <mergeCell ref="D693:D694"/>
    <mergeCell ref="G694:H694"/>
    <mergeCell ref="A696:J696"/>
    <mergeCell ref="B697:J697"/>
    <mergeCell ref="B698:J698"/>
    <mergeCell ref="B684:J684"/>
    <mergeCell ref="A686:A694"/>
    <mergeCell ref="B686:B694"/>
    <mergeCell ref="C686:C690"/>
    <mergeCell ref="D686:D690"/>
    <mergeCell ref="E686:E694"/>
    <mergeCell ref="F686:F690"/>
    <mergeCell ref="C691:C692"/>
    <mergeCell ref="D691:D692"/>
    <mergeCell ref="F691:F693"/>
    <mergeCell ref="G677:H677"/>
    <mergeCell ref="A679:J679"/>
    <mergeCell ref="B680:J680"/>
    <mergeCell ref="B681:J681"/>
    <mergeCell ref="B682:J682"/>
    <mergeCell ref="B683:J683"/>
    <mergeCell ref="A672:A677"/>
    <mergeCell ref="B672:B677"/>
    <mergeCell ref="E672:E677"/>
    <mergeCell ref="C673:C677"/>
    <mergeCell ref="D673:D677"/>
    <mergeCell ref="F673:F676"/>
    <mergeCell ref="I706:I707"/>
    <mergeCell ref="J706:J707"/>
    <mergeCell ref="L706:M706"/>
    <mergeCell ref="A708:A713"/>
    <mergeCell ref="B708:B713"/>
    <mergeCell ref="C708:C710"/>
    <mergeCell ref="D708:D710"/>
    <mergeCell ref="E708:E713"/>
    <mergeCell ref="F708:F710"/>
    <mergeCell ref="C711:C713"/>
    <mergeCell ref="B706:B707"/>
    <mergeCell ref="C706:C707"/>
    <mergeCell ref="D706:D707"/>
    <mergeCell ref="E706:E707"/>
    <mergeCell ref="G706:G707"/>
    <mergeCell ref="H706:H707"/>
    <mergeCell ref="B699:J699"/>
    <mergeCell ref="B700:J700"/>
    <mergeCell ref="B701:J701"/>
    <mergeCell ref="B702:J702"/>
    <mergeCell ref="B703:J703"/>
    <mergeCell ref="A705:E705"/>
    <mergeCell ref="F705:F706"/>
    <mergeCell ref="G705:H705"/>
    <mergeCell ref="I705:J705"/>
    <mergeCell ref="A706:A707"/>
    <mergeCell ref="D728:D729"/>
    <mergeCell ref="G729:H729"/>
    <mergeCell ref="A731:J731"/>
    <mergeCell ref="B732:J732"/>
    <mergeCell ref="B733:J733"/>
    <mergeCell ref="B734:J734"/>
    <mergeCell ref="B718:J718"/>
    <mergeCell ref="B719:J719"/>
    <mergeCell ref="B720:J720"/>
    <mergeCell ref="A722:A729"/>
    <mergeCell ref="B722:B729"/>
    <mergeCell ref="C722:C727"/>
    <mergeCell ref="D722:D727"/>
    <mergeCell ref="E722:E729"/>
    <mergeCell ref="F722:F727"/>
    <mergeCell ref="C728:C729"/>
    <mergeCell ref="D711:D713"/>
    <mergeCell ref="F711:F712"/>
    <mergeCell ref="G713:H713"/>
    <mergeCell ref="A715:J715"/>
    <mergeCell ref="B716:J716"/>
    <mergeCell ref="B717:J717"/>
    <mergeCell ref="F751:F752"/>
    <mergeCell ref="G753:H753"/>
    <mergeCell ref="A755:J755"/>
    <mergeCell ref="B756:J756"/>
    <mergeCell ref="B757:J757"/>
    <mergeCell ref="B758:J758"/>
    <mergeCell ref="G743:H743"/>
    <mergeCell ref="A745:J745"/>
    <mergeCell ref="B746:J746"/>
    <mergeCell ref="B747:J747"/>
    <mergeCell ref="B748:J748"/>
    <mergeCell ref="A750:A753"/>
    <mergeCell ref="B750:B753"/>
    <mergeCell ref="E750:E753"/>
    <mergeCell ref="C751:C753"/>
    <mergeCell ref="D751:D753"/>
    <mergeCell ref="B735:J735"/>
    <mergeCell ref="B736:J736"/>
    <mergeCell ref="B737:J737"/>
    <mergeCell ref="B738:J738"/>
    <mergeCell ref="A740:A743"/>
    <mergeCell ref="B740:B743"/>
    <mergeCell ref="E740:E743"/>
    <mergeCell ref="C741:C743"/>
    <mergeCell ref="D741:D743"/>
    <mergeCell ref="F741:F742"/>
    <mergeCell ref="L761:M761"/>
    <mergeCell ref="A763:A776"/>
    <mergeCell ref="B763:B776"/>
    <mergeCell ref="C763:C764"/>
    <mergeCell ref="D763:D764"/>
    <mergeCell ref="E763:E776"/>
    <mergeCell ref="C765:C766"/>
    <mergeCell ref="A760:E760"/>
    <mergeCell ref="F760:F761"/>
    <mergeCell ref="G760:H760"/>
    <mergeCell ref="I760:J760"/>
    <mergeCell ref="A761:A762"/>
    <mergeCell ref="B761:B762"/>
    <mergeCell ref="C761:C762"/>
    <mergeCell ref="D761:D762"/>
    <mergeCell ref="E761:E762"/>
    <mergeCell ref="G761:G762"/>
    <mergeCell ref="C773:C774"/>
    <mergeCell ref="D773:D774"/>
    <mergeCell ref="F773:F774"/>
    <mergeCell ref="C775:C776"/>
    <mergeCell ref="D775:D776"/>
    <mergeCell ref="G776:H776"/>
    <mergeCell ref="D765:D766"/>
    <mergeCell ref="F765:F766"/>
    <mergeCell ref="C767:C768"/>
    <mergeCell ref="D767:D768"/>
    <mergeCell ref="F767:F768"/>
    <mergeCell ref="C770:C771"/>
    <mergeCell ref="D770:D771"/>
    <mergeCell ref="F770:F771"/>
    <mergeCell ref="H761:H762"/>
    <mergeCell ref="I761:I762"/>
    <mergeCell ref="J761:J762"/>
    <mergeCell ref="B790:J790"/>
    <mergeCell ref="B791:J791"/>
    <mergeCell ref="A793:A799"/>
    <mergeCell ref="B793:B799"/>
    <mergeCell ref="C793:C795"/>
    <mergeCell ref="D793:D795"/>
    <mergeCell ref="E793:E799"/>
    <mergeCell ref="F793:F795"/>
    <mergeCell ref="C797:C799"/>
    <mergeCell ref="D797:D799"/>
    <mergeCell ref="B784:J784"/>
    <mergeCell ref="B785:J785"/>
    <mergeCell ref="B786:J786"/>
    <mergeCell ref="B787:J787"/>
    <mergeCell ref="B788:J788"/>
    <mergeCell ref="B789:J789"/>
    <mergeCell ref="A778:J778"/>
    <mergeCell ref="B779:J779"/>
    <mergeCell ref="B780:J780"/>
    <mergeCell ref="B781:J781"/>
    <mergeCell ref="B782:J782"/>
    <mergeCell ref="B783:J783"/>
    <mergeCell ref="A818:J818"/>
    <mergeCell ref="B819:J819"/>
    <mergeCell ref="B820:J820"/>
    <mergeCell ref="B821:J821"/>
    <mergeCell ref="B822:J822"/>
    <mergeCell ref="B823:J823"/>
    <mergeCell ref="B805:J805"/>
    <mergeCell ref="B806:J806"/>
    <mergeCell ref="B807:J807"/>
    <mergeCell ref="A809:A816"/>
    <mergeCell ref="B809:B816"/>
    <mergeCell ref="C809:C816"/>
    <mergeCell ref="D809:D816"/>
    <mergeCell ref="E809:E816"/>
    <mergeCell ref="F809:F815"/>
    <mergeCell ref="G816:H816"/>
    <mergeCell ref="F797:F798"/>
    <mergeCell ref="G799:H799"/>
    <mergeCell ref="A801:J801"/>
    <mergeCell ref="B802:J802"/>
    <mergeCell ref="B803:J803"/>
    <mergeCell ref="B804:J804"/>
    <mergeCell ref="A832:J832"/>
    <mergeCell ref="B833:J833"/>
    <mergeCell ref="B834:J834"/>
    <mergeCell ref="B835:J835"/>
    <mergeCell ref="A837:A845"/>
    <mergeCell ref="B837:B845"/>
    <mergeCell ref="C837:C840"/>
    <mergeCell ref="D837:D840"/>
    <mergeCell ref="E837:E845"/>
    <mergeCell ref="F837:F840"/>
    <mergeCell ref="B824:J824"/>
    <mergeCell ref="B825:J825"/>
    <mergeCell ref="A827:A830"/>
    <mergeCell ref="B827:B830"/>
    <mergeCell ref="E827:E830"/>
    <mergeCell ref="C828:C830"/>
    <mergeCell ref="D828:D830"/>
    <mergeCell ref="F828:F829"/>
    <mergeCell ref="G830:H830"/>
    <mergeCell ref="B853:J853"/>
    <mergeCell ref="B854:J854"/>
    <mergeCell ref="B855:J855"/>
    <mergeCell ref="A857:A861"/>
    <mergeCell ref="B857:B861"/>
    <mergeCell ref="C857:C858"/>
    <mergeCell ref="D857:D858"/>
    <mergeCell ref="E857:E861"/>
    <mergeCell ref="F857:F858"/>
    <mergeCell ref="C859:C861"/>
    <mergeCell ref="A847:J847"/>
    <mergeCell ref="B848:J848"/>
    <mergeCell ref="B849:J849"/>
    <mergeCell ref="B850:J850"/>
    <mergeCell ref="B851:J851"/>
    <mergeCell ref="B852:J852"/>
    <mergeCell ref="C842:C843"/>
    <mergeCell ref="D842:D843"/>
    <mergeCell ref="F842:F843"/>
    <mergeCell ref="C844:C845"/>
    <mergeCell ref="D844:D845"/>
    <mergeCell ref="G845:H845"/>
    <mergeCell ref="L870:M870"/>
    <mergeCell ref="B866:J866"/>
    <mergeCell ref="B867:J867"/>
    <mergeCell ref="A869:E869"/>
    <mergeCell ref="F869:F870"/>
    <mergeCell ref="G869:H869"/>
    <mergeCell ref="I869:J869"/>
    <mergeCell ref="A870:A871"/>
    <mergeCell ref="B870:B871"/>
    <mergeCell ref="C870:C871"/>
    <mergeCell ref="D870:D871"/>
    <mergeCell ref="D859:D861"/>
    <mergeCell ref="F859:F860"/>
    <mergeCell ref="G861:H861"/>
    <mergeCell ref="A863:J863"/>
    <mergeCell ref="B864:J864"/>
    <mergeCell ref="B865:J865"/>
    <mergeCell ref="G876:H876"/>
    <mergeCell ref="A878:J878"/>
    <mergeCell ref="B879:J879"/>
    <mergeCell ref="B880:J880"/>
    <mergeCell ref="B881:J881"/>
    <mergeCell ref="B882:J882"/>
    <mergeCell ref="A872:A876"/>
    <mergeCell ref="B872:B876"/>
    <mergeCell ref="C872:C873"/>
    <mergeCell ref="D872:D873"/>
    <mergeCell ref="E872:E876"/>
    <mergeCell ref="F872:F873"/>
    <mergeCell ref="C874:C876"/>
    <mergeCell ref="D874:D876"/>
    <mergeCell ref="F874:F875"/>
    <mergeCell ref="E870:E871"/>
    <mergeCell ref="G870:G871"/>
    <mergeCell ref="H870:H871"/>
    <mergeCell ref="I870:I871"/>
    <mergeCell ref="J870:J871"/>
    <mergeCell ref="B897:J897"/>
    <mergeCell ref="B898:J898"/>
    <mergeCell ref="A900:A909"/>
    <mergeCell ref="B900:B909"/>
    <mergeCell ref="C900:C902"/>
    <mergeCell ref="D900:D902"/>
    <mergeCell ref="E900:E909"/>
    <mergeCell ref="F900:F902"/>
    <mergeCell ref="C903:C904"/>
    <mergeCell ref="D903:D904"/>
    <mergeCell ref="G890:H890"/>
    <mergeCell ref="A892:J892"/>
    <mergeCell ref="B893:J893"/>
    <mergeCell ref="B894:J894"/>
    <mergeCell ref="B895:J895"/>
    <mergeCell ref="B896:J896"/>
    <mergeCell ref="A884:A890"/>
    <mergeCell ref="B884:B890"/>
    <mergeCell ref="C884:C886"/>
    <mergeCell ref="D884:D886"/>
    <mergeCell ref="E884:E890"/>
    <mergeCell ref="F884:F886"/>
    <mergeCell ref="C889:C890"/>
    <mergeCell ref="D889:D890"/>
    <mergeCell ref="B916:J916"/>
    <mergeCell ref="B917:J917"/>
    <mergeCell ref="B918:J918"/>
    <mergeCell ref="B919:J919"/>
    <mergeCell ref="B920:J920"/>
    <mergeCell ref="A922:A927"/>
    <mergeCell ref="B922:B927"/>
    <mergeCell ref="C922:C923"/>
    <mergeCell ref="D922:D923"/>
    <mergeCell ref="E922:E927"/>
    <mergeCell ref="G909:H909"/>
    <mergeCell ref="A911:J911"/>
    <mergeCell ref="B912:J912"/>
    <mergeCell ref="B913:J913"/>
    <mergeCell ref="B914:J914"/>
    <mergeCell ref="B915:J915"/>
    <mergeCell ref="F903:F904"/>
    <mergeCell ref="C905:C907"/>
    <mergeCell ref="D905:D907"/>
    <mergeCell ref="F905:F907"/>
    <mergeCell ref="C908:C909"/>
    <mergeCell ref="D908:D909"/>
    <mergeCell ref="F937:F938"/>
    <mergeCell ref="C939:C941"/>
    <mergeCell ref="D939:D941"/>
    <mergeCell ref="F939:F940"/>
    <mergeCell ref="G941:H941"/>
    <mergeCell ref="A943:J943"/>
    <mergeCell ref="B930:J930"/>
    <mergeCell ref="B931:J931"/>
    <mergeCell ref="B932:J932"/>
    <mergeCell ref="B933:J933"/>
    <mergeCell ref="B934:J934"/>
    <mergeCell ref="A936:A941"/>
    <mergeCell ref="B936:B941"/>
    <mergeCell ref="C936:C938"/>
    <mergeCell ref="D936:D938"/>
    <mergeCell ref="E936:E941"/>
    <mergeCell ref="F922:F923"/>
    <mergeCell ref="C925:C927"/>
    <mergeCell ref="D925:D927"/>
    <mergeCell ref="F925:F926"/>
    <mergeCell ref="G927:H927"/>
    <mergeCell ref="A929:J929"/>
    <mergeCell ref="D963:D964"/>
    <mergeCell ref="F963:F964"/>
    <mergeCell ref="I951:I952"/>
    <mergeCell ref="J951:J952"/>
    <mergeCell ref="L951:M951"/>
    <mergeCell ref="C953:C958"/>
    <mergeCell ref="D953:D958"/>
    <mergeCell ref="E953:E971"/>
    <mergeCell ref="F953:F958"/>
    <mergeCell ref="C959:C960"/>
    <mergeCell ref="B951:B952"/>
    <mergeCell ref="C951:C952"/>
    <mergeCell ref="D951:D952"/>
    <mergeCell ref="E951:E952"/>
    <mergeCell ref="G951:G952"/>
    <mergeCell ref="H951:H952"/>
    <mergeCell ref="B944:J944"/>
    <mergeCell ref="B945:J945"/>
    <mergeCell ref="B946:J946"/>
    <mergeCell ref="B947:J947"/>
    <mergeCell ref="B948:J948"/>
    <mergeCell ref="A950:E950"/>
    <mergeCell ref="F950:F951"/>
    <mergeCell ref="G950:H950"/>
    <mergeCell ref="I950:J950"/>
    <mergeCell ref="A951:A952"/>
    <mergeCell ref="B984:J984"/>
    <mergeCell ref="B985:J985"/>
    <mergeCell ref="B986:J986"/>
    <mergeCell ref="B987:J987"/>
    <mergeCell ref="B988:J988"/>
    <mergeCell ref="B989:J989"/>
    <mergeCell ref="B978:J978"/>
    <mergeCell ref="B979:J979"/>
    <mergeCell ref="B980:J980"/>
    <mergeCell ref="B981:J981"/>
    <mergeCell ref="B982:J982"/>
    <mergeCell ref="B983:J983"/>
    <mergeCell ref="G971:H971"/>
    <mergeCell ref="A973:J973"/>
    <mergeCell ref="B974:J974"/>
    <mergeCell ref="B975:J975"/>
    <mergeCell ref="B976:J976"/>
    <mergeCell ref="B977:J977"/>
    <mergeCell ref="A953:A971"/>
    <mergeCell ref="B953:B971"/>
    <mergeCell ref="C965:C967"/>
    <mergeCell ref="D965:D967"/>
    <mergeCell ref="F965:F967"/>
    <mergeCell ref="C968:C971"/>
    <mergeCell ref="D968:D971"/>
    <mergeCell ref="F968:F970"/>
    <mergeCell ref="D959:D960"/>
    <mergeCell ref="F959:F960"/>
    <mergeCell ref="C961:C962"/>
    <mergeCell ref="D961:D962"/>
    <mergeCell ref="F961:F962"/>
    <mergeCell ref="C963:C964"/>
    <mergeCell ref="F996:F998"/>
    <mergeCell ref="C999:C1003"/>
    <mergeCell ref="D999:D1003"/>
    <mergeCell ref="F999:F1003"/>
    <mergeCell ref="C1005:C1006"/>
    <mergeCell ref="D1005:D1006"/>
    <mergeCell ref="F1005:F1006"/>
    <mergeCell ref="B990:J990"/>
    <mergeCell ref="B991:J991"/>
    <mergeCell ref="A993:A1013"/>
    <mergeCell ref="B993:B1013"/>
    <mergeCell ref="C993:C995"/>
    <mergeCell ref="D993:D995"/>
    <mergeCell ref="E993:E1013"/>
    <mergeCell ref="F993:F995"/>
    <mergeCell ref="C996:C998"/>
    <mergeCell ref="D996:D998"/>
    <mergeCell ref="B1020:J1020"/>
    <mergeCell ref="B1021:J1021"/>
    <mergeCell ref="B1022:J1022"/>
    <mergeCell ref="B1023:J1023"/>
    <mergeCell ref="B1024:J1024"/>
    <mergeCell ref="B1025:J1025"/>
    <mergeCell ref="G1013:H1013"/>
    <mergeCell ref="A1015:J1015"/>
    <mergeCell ref="B1016:J1016"/>
    <mergeCell ref="B1017:J1017"/>
    <mergeCell ref="B1018:J1018"/>
    <mergeCell ref="B1019:J1019"/>
    <mergeCell ref="C1007:C1008"/>
    <mergeCell ref="D1007:D1008"/>
    <mergeCell ref="F1007:F1008"/>
    <mergeCell ref="C1009:C1013"/>
    <mergeCell ref="D1009:D1013"/>
    <mergeCell ref="F1009:F1012"/>
    <mergeCell ref="C1040:C1044"/>
    <mergeCell ref="D1040:D1044"/>
    <mergeCell ref="F1040:F1043"/>
    <mergeCell ref="G1044:H1044"/>
    <mergeCell ref="A1046:J1046"/>
    <mergeCell ref="B1047:J1047"/>
    <mergeCell ref="B1032:J1032"/>
    <mergeCell ref="B1033:J1033"/>
    <mergeCell ref="B1034:J1034"/>
    <mergeCell ref="B1035:J1035"/>
    <mergeCell ref="A1037:A1044"/>
    <mergeCell ref="B1037:B1044"/>
    <mergeCell ref="C1037:C1038"/>
    <mergeCell ref="D1037:D1038"/>
    <mergeCell ref="E1037:E1044"/>
    <mergeCell ref="F1037:F1038"/>
    <mergeCell ref="B1026:J1026"/>
    <mergeCell ref="B1027:J1027"/>
    <mergeCell ref="B1028:J1028"/>
    <mergeCell ref="B1029:J1029"/>
    <mergeCell ref="B1030:J1030"/>
    <mergeCell ref="B1031:J1031"/>
    <mergeCell ref="G1058:H1058"/>
    <mergeCell ref="A1060:J1060"/>
    <mergeCell ref="B1061:J1061"/>
    <mergeCell ref="B1062:J1062"/>
    <mergeCell ref="B1063:J1063"/>
    <mergeCell ref="A1065:E1065"/>
    <mergeCell ref="F1065:F1066"/>
    <mergeCell ref="G1065:H1065"/>
    <mergeCell ref="I1065:J1065"/>
    <mergeCell ref="A1066:A1067"/>
    <mergeCell ref="A1055:A1058"/>
    <mergeCell ref="B1055:B1058"/>
    <mergeCell ref="E1055:E1058"/>
    <mergeCell ref="C1056:C1058"/>
    <mergeCell ref="D1056:D1058"/>
    <mergeCell ref="F1056:F1057"/>
    <mergeCell ref="B1048:J1048"/>
    <mergeCell ref="B1049:J1049"/>
    <mergeCell ref="B1050:J1050"/>
    <mergeCell ref="B1051:J1051"/>
    <mergeCell ref="B1052:J1052"/>
    <mergeCell ref="B1053:J1053"/>
    <mergeCell ref="D1071:D1072"/>
    <mergeCell ref="F1071:F1072"/>
    <mergeCell ref="C1073:C1075"/>
    <mergeCell ref="D1073:D1075"/>
    <mergeCell ref="G1075:H1075"/>
    <mergeCell ref="A1077:J1077"/>
    <mergeCell ref="I1066:I1067"/>
    <mergeCell ref="J1066:J1067"/>
    <mergeCell ref="L1066:M1066"/>
    <mergeCell ref="A1068:A1075"/>
    <mergeCell ref="B1068:B1075"/>
    <mergeCell ref="C1068:C1070"/>
    <mergeCell ref="D1068:D1070"/>
    <mergeCell ref="E1068:E1075"/>
    <mergeCell ref="F1068:F1070"/>
    <mergeCell ref="C1071:C1072"/>
    <mergeCell ref="B1066:B1067"/>
    <mergeCell ref="C1066:C1067"/>
    <mergeCell ref="D1066:D1067"/>
    <mergeCell ref="E1066:E1067"/>
    <mergeCell ref="G1066:G1067"/>
    <mergeCell ref="H1066:H1067"/>
    <mergeCell ref="G1091:H1091"/>
    <mergeCell ref="A1093:J1093"/>
    <mergeCell ref="B1094:J1094"/>
    <mergeCell ref="B1095:J1095"/>
    <mergeCell ref="B1096:J1096"/>
    <mergeCell ref="B1097:J1097"/>
    <mergeCell ref="B1084:J1084"/>
    <mergeCell ref="A1086:A1091"/>
    <mergeCell ref="B1086:B1091"/>
    <mergeCell ref="C1086:C1088"/>
    <mergeCell ref="D1086:D1088"/>
    <mergeCell ref="E1086:E1091"/>
    <mergeCell ref="F1086:F1088"/>
    <mergeCell ref="C1089:C1091"/>
    <mergeCell ref="D1089:D1091"/>
    <mergeCell ref="F1089:F1090"/>
    <mergeCell ref="B1078:J1078"/>
    <mergeCell ref="B1079:J1079"/>
    <mergeCell ref="B1080:J1080"/>
    <mergeCell ref="B1081:J1081"/>
    <mergeCell ref="B1082:J1082"/>
    <mergeCell ref="B1083:J1083"/>
    <mergeCell ref="A1113:J1113"/>
    <mergeCell ref="B1114:J1114"/>
    <mergeCell ref="B1115:J1115"/>
    <mergeCell ref="B1116:J1116"/>
    <mergeCell ref="B1117:J1117"/>
    <mergeCell ref="B1118:J1118"/>
    <mergeCell ref="C1108:C1109"/>
    <mergeCell ref="D1108:D1109"/>
    <mergeCell ref="F1108:F1109"/>
    <mergeCell ref="C1110:C1111"/>
    <mergeCell ref="D1110:D1111"/>
    <mergeCell ref="G1111:H1111"/>
    <mergeCell ref="B1098:J1098"/>
    <mergeCell ref="A1100:A1111"/>
    <mergeCell ref="B1100:B1111"/>
    <mergeCell ref="C1100:C1102"/>
    <mergeCell ref="D1100:D1102"/>
    <mergeCell ref="E1100:E1111"/>
    <mergeCell ref="F1100:F1102"/>
    <mergeCell ref="C1104:C1107"/>
    <mergeCell ref="D1104:D1107"/>
    <mergeCell ref="F1104:F1107"/>
    <mergeCell ref="D1135:D1136"/>
    <mergeCell ref="F1135:F1136"/>
    <mergeCell ref="C1137:C1140"/>
    <mergeCell ref="D1137:D1140"/>
    <mergeCell ref="F1137:F1139"/>
    <mergeCell ref="G1140:H1140"/>
    <mergeCell ref="A1126:A1140"/>
    <mergeCell ref="B1126:B1140"/>
    <mergeCell ref="E1126:E1140"/>
    <mergeCell ref="C1127:C1128"/>
    <mergeCell ref="D1127:D1128"/>
    <mergeCell ref="F1127:F1128"/>
    <mergeCell ref="C1129:C1133"/>
    <mergeCell ref="D1129:D1133"/>
    <mergeCell ref="F1129:F1133"/>
    <mergeCell ref="C1135:C1136"/>
    <mergeCell ref="B1119:J1119"/>
    <mergeCell ref="B1120:J1120"/>
    <mergeCell ref="B1121:J1121"/>
    <mergeCell ref="B1122:J1122"/>
    <mergeCell ref="B1123:J1123"/>
    <mergeCell ref="B1124:J1124"/>
    <mergeCell ref="B1154:J1154"/>
    <mergeCell ref="B1155:J1155"/>
    <mergeCell ref="B1156:J1156"/>
    <mergeCell ref="A1158:E1158"/>
    <mergeCell ref="F1158:F1159"/>
    <mergeCell ref="G1158:H1158"/>
    <mergeCell ref="I1158:J1158"/>
    <mergeCell ref="A1159:A1160"/>
    <mergeCell ref="B1159:B1160"/>
    <mergeCell ref="C1159:C1160"/>
    <mergeCell ref="B1148:J1148"/>
    <mergeCell ref="B1149:J1149"/>
    <mergeCell ref="B1150:J1150"/>
    <mergeCell ref="B1151:J1151"/>
    <mergeCell ref="B1152:J1152"/>
    <mergeCell ref="B1153:J1153"/>
    <mergeCell ref="A1142:J1142"/>
    <mergeCell ref="B1143:J1143"/>
    <mergeCell ref="B1144:J1144"/>
    <mergeCell ref="B1145:J1145"/>
    <mergeCell ref="B1146:J1146"/>
    <mergeCell ref="B1147:J1147"/>
    <mergeCell ref="C1175:C1176"/>
    <mergeCell ref="D1175:D1176"/>
    <mergeCell ref="F1175:F1176"/>
    <mergeCell ref="C1177:C1178"/>
    <mergeCell ref="D1177:D1178"/>
    <mergeCell ref="G1178:H1178"/>
    <mergeCell ref="C1169:C1171"/>
    <mergeCell ref="D1169:D1171"/>
    <mergeCell ref="F1169:F1171"/>
    <mergeCell ref="C1172:C1174"/>
    <mergeCell ref="D1172:D1174"/>
    <mergeCell ref="F1172:F1174"/>
    <mergeCell ref="L1159:M1159"/>
    <mergeCell ref="A1161:A1178"/>
    <mergeCell ref="B1161:B1178"/>
    <mergeCell ref="C1161:C1164"/>
    <mergeCell ref="D1161:D1164"/>
    <mergeCell ref="E1161:E1178"/>
    <mergeCell ref="F1161:F1164"/>
    <mergeCell ref="C1165:C1168"/>
    <mergeCell ref="D1165:D1168"/>
    <mergeCell ref="F1165:F1168"/>
    <mergeCell ref="D1159:D1160"/>
    <mergeCell ref="E1159:E1160"/>
    <mergeCell ref="G1159:G1160"/>
    <mergeCell ref="H1159:H1160"/>
    <mergeCell ref="I1159:I1160"/>
    <mergeCell ref="J1159:J1160"/>
    <mergeCell ref="B1192:J1192"/>
    <mergeCell ref="B1193:J1193"/>
    <mergeCell ref="B1194:J1194"/>
    <mergeCell ref="B1195:J1195"/>
    <mergeCell ref="B1196:J1196"/>
    <mergeCell ref="B1197:J1197"/>
    <mergeCell ref="B1186:J1186"/>
    <mergeCell ref="B1187:J1187"/>
    <mergeCell ref="B1188:J1188"/>
    <mergeCell ref="B1189:J1189"/>
    <mergeCell ref="B1190:J1190"/>
    <mergeCell ref="B1191:J1191"/>
    <mergeCell ref="A1180:J1180"/>
    <mergeCell ref="B1181:J1181"/>
    <mergeCell ref="B1182:J1182"/>
    <mergeCell ref="B1183:J1183"/>
    <mergeCell ref="B1184:J1184"/>
    <mergeCell ref="B1185:J1185"/>
    <mergeCell ref="J1208:J1209"/>
    <mergeCell ref="L1208:M1208"/>
    <mergeCell ref="A1210:A1220"/>
    <mergeCell ref="B1210:B1220"/>
    <mergeCell ref="C1210:C1217"/>
    <mergeCell ref="D1210:D1217"/>
    <mergeCell ref="E1210:E1220"/>
    <mergeCell ref="C1218:C1220"/>
    <mergeCell ref="D1218:D1220"/>
    <mergeCell ref="G1220:H1220"/>
    <mergeCell ref="C1208:C1209"/>
    <mergeCell ref="D1208:D1209"/>
    <mergeCell ref="E1208:E1209"/>
    <mergeCell ref="G1208:G1209"/>
    <mergeCell ref="H1208:H1209"/>
    <mergeCell ref="I1208:I1209"/>
    <mergeCell ref="G1201:H1201"/>
    <mergeCell ref="A1203:J1203"/>
    <mergeCell ref="B1204:J1204"/>
    <mergeCell ref="B1205:J1205"/>
    <mergeCell ref="A1207:E1207"/>
    <mergeCell ref="F1207:F1208"/>
    <mergeCell ref="G1207:H1207"/>
    <mergeCell ref="I1207:J1207"/>
    <mergeCell ref="A1208:A1209"/>
    <mergeCell ref="B1208:B1209"/>
    <mergeCell ref="A1199:A1201"/>
    <mergeCell ref="B1199:B1201"/>
    <mergeCell ref="C1199:C1201"/>
    <mergeCell ref="D1199:D1201"/>
    <mergeCell ref="E1199:E1201"/>
    <mergeCell ref="F1199:F1200"/>
    <mergeCell ref="C1239:C1241"/>
    <mergeCell ref="D1239:D1241"/>
    <mergeCell ref="G1241:H1241"/>
    <mergeCell ref="A1243:J1243"/>
    <mergeCell ref="B1244:J1244"/>
    <mergeCell ref="B1245:J1245"/>
    <mergeCell ref="B1228:J1228"/>
    <mergeCell ref="B1229:J1229"/>
    <mergeCell ref="B1230:J1230"/>
    <mergeCell ref="B1231:J1231"/>
    <mergeCell ref="B1232:J1232"/>
    <mergeCell ref="A1234:A1241"/>
    <mergeCell ref="B1234:B1241"/>
    <mergeCell ref="C1234:C1238"/>
    <mergeCell ref="D1234:D1238"/>
    <mergeCell ref="E1234:E1241"/>
    <mergeCell ref="A1222:J1222"/>
    <mergeCell ref="B1223:J1223"/>
    <mergeCell ref="B1224:J1224"/>
    <mergeCell ref="B1225:J1225"/>
    <mergeCell ref="B1226:J1226"/>
    <mergeCell ref="B1227:J1227"/>
    <mergeCell ref="G1254:H1254"/>
    <mergeCell ref="A1256:J1256"/>
    <mergeCell ref="B1257:J1257"/>
    <mergeCell ref="B1258:J1258"/>
    <mergeCell ref="A1260:E1260"/>
    <mergeCell ref="G1260:H1260"/>
    <mergeCell ref="I1260:J1260"/>
    <mergeCell ref="B1246:J1246"/>
    <mergeCell ref="B1247:J1247"/>
    <mergeCell ref="B1248:J1248"/>
    <mergeCell ref="B1249:J1249"/>
    <mergeCell ref="B1250:J1250"/>
    <mergeCell ref="A1252:A1254"/>
    <mergeCell ref="B1252:B1254"/>
    <mergeCell ref="C1252:C1254"/>
    <mergeCell ref="D1252:D1254"/>
    <mergeCell ref="E1252:E1254"/>
    <mergeCell ref="G1276:H1276"/>
    <mergeCell ref="A1278:J1278"/>
    <mergeCell ref="B1279:J1279"/>
    <mergeCell ref="B1280:J1280"/>
    <mergeCell ref="B1281:J1281"/>
    <mergeCell ref="B1282:J1282"/>
    <mergeCell ref="C1268:C1270"/>
    <mergeCell ref="D1268:D1270"/>
    <mergeCell ref="C1271:C1273"/>
    <mergeCell ref="D1271:D1273"/>
    <mergeCell ref="C1274:C1276"/>
    <mergeCell ref="D1274:D1276"/>
    <mergeCell ref="H1261:H1262"/>
    <mergeCell ref="I1261:I1262"/>
    <mergeCell ref="J1261:J1262"/>
    <mergeCell ref="L1261:M1261"/>
    <mergeCell ref="A1263:A1276"/>
    <mergeCell ref="B1263:B1276"/>
    <mergeCell ref="E1263:E1276"/>
    <mergeCell ref="C1264:C1266"/>
    <mergeCell ref="D1264:D1266"/>
    <mergeCell ref="F1264:F1265"/>
    <mergeCell ref="A1261:A1262"/>
    <mergeCell ref="B1261:B1262"/>
    <mergeCell ref="C1261:C1262"/>
    <mergeCell ref="D1261:D1262"/>
    <mergeCell ref="E1261:E1262"/>
    <mergeCell ref="G1261:G1262"/>
    <mergeCell ref="G1301:H1301"/>
    <mergeCell ref="A1303:J1303"/>
    <mergeCell ref="B1304:J1304"/>
    <mergeCell ref="B1305:J1305"/>
    <mergeCell ref="B1306:J1306"/>
    <mergeCell ref="B1307:J1307"/>
    <mergeCell ref="B1289:J1289"/>
    <mergeCell ref="B1290:J1290"/>
    <mergeCell ref="B1291:J1291"/>
    <mergeCell ref="A1293:A1301"/>
    <mergeCell ref="B1293:B1301"/>
    <mergeCell ref="E1293:E1301"/>
    <mergeCell ref="C1294:C1296"/>
    <mergeCell ref="D1294:D1296"/>
    <mergeCell ref="C1298:C1301"/>
    <mergeCell ref="D1298:D1301"/>
    <mergeCell ref="B1283:J1283"/>
    <mergeCell ref="B1284:J1284"/>
    <mergeCell ref="B1285:J1285"/>
    <mergeCell ref="B1286:J1286"/>
    <mergeCell ref="B1287:J1287"/>
    <mergeCell ref="B1288:J1288"/>
    <mergeCell ref="B1332:J1332"/>
    <mergeCell ref="B1333:J1333"/>
    <mergeCell ref="B1334:J1334"/>
    <mergeCell ref="B1335:J1335"/>
    <mergeCell ref="B1336:J1336"/>
    <mergeCell ref="B1337:J1337"/>
    <mergeCell ref="A1326:J1326"/>
    <mergeCell ref="B1327:J1327"/>
    <mergeCell ref="B1328:J1328"/>
    <mergeCell ref="B1329:J1329"/>
    <mergeCell ref="B1330:J1330"/>
    <mergeCell ref="B1331:J1331"/>
    <mergeCell ref="B1308:J1308"/>
    <mergeCell ref="B1309:J1309"/>
    <mergeCell ref="B1310:J1310"/>
    <mergeCell ref="B1311:J1311"/>
    <mergeCell ref="A1313:A1324"/>
    <mergeCell ref="B1313:B1324"/>
    <mergeCell ref="C1313:C1324"/>
    <mergeCell ref="D1313:D1324"/>
    <mergeCell ref="E1313:E1324"/>
    <mergeCell ref="G1324:H1324"/>
    <mergeCell ref="C1358:C1364"/>
    <mergeCell ref="D1358:D1364"/>
    <mergeCell ref="C1365:C1369"/>
    <mergeCell ref="D1365:D1369"/>
    <mergeCell ref="C1370:C1375"/>
    <mergeCell ref="D1370:D1375"/>
    <mergeCell ref="I1340:I1341"/>
    <mergeCell ref="J1340:J1341"/>
    <mergeCell ref="L1340:M1340"/>
    <mergeCell ref="A1342:A1401"/>
    <mergeCell ref="B1342:B1401"/>
    <mergeCell ref="E1342:E1401"/>
    <mergeCell ref="C1343:C1350"/>
    <mergeCell ref="D1343:D1350"/>
    <mergeCell ref="C1351:C1357"/>
    <mergeCell ref="D1351:D1357"/>
    <mergeCell ref="A1339:E1339"/>
    <mergeCell ref="G1339:H1339"/>
    <mergeCell ref="I1339:J1339"/>
    <mergeCell ref="A1340:A1341"/>
    <mergeCell ref="B1340:B1341"/>
    <mergeCell ref="C1340:C1341"/>
    <mergeCell ref="D1340:D1341"/>
    <mergeCell ref="E1340:E1341"/>
    <mergeCell ref="G1340:G1341"/>
    <mergeCell ref="H1340:H1341"/>
    <mergeCell ref="B1404:J1404"/>
    <mergeCell ref="B1405:J1405"/>
    <mergeCell ref="B1406:J1406"/>
    <mergeCell ref="B1407:J1407"/>
    <mergeCell ref="B1408:J1408"/>
    <mergeCell ref="B1409:J1409"/>
    <mergeCell ref="C1393:C1396"/>
    <mergeCell ref="D1393:D1396"/>
    <mergeCell ref="C1398:C1401"/>
    <mergeCell ref="D1398:D1401"/>
    <mergeCell ref="G1401:H1401"/>
    <mergeCell ref="A1403:J1403"/>
    <mergeCell ref="C1376:C1383"/>
    <mergeCell ref="D1376:D1383"/>
    <mergeCell ref="C1384:C1388"/>
    <mergeCell ref="D1384:D1388"/>
    <mergeCell ref="C1389:C1392"/>
    <mergeCell ref="D1389:D1392"/>
    <mergeCell ref="B1422:J1422"/>
    <mergeCell ref="B1423:J1423"/>
    <mergeCell ref="B1424:J1424"/>
    <mergeCell ref="B1425:J1425"/>
    <mergeCell ref="B1426:J1426"/>
    <mergeCell ref="B1427:J1427"/>
    <mergeCell ref="B1416:J1416"/>
    <mergeCell ref="B1417:J1417"/>
    <mergeCell ref="B1418:J1418"/>
    <mergeCell ref="B1419:J1419"/>
    <mergeCell ref="B1420:J1420"/>
    <mergeCell ref="B1421:J1421"/>
    <mergeCell ref="B1410:J1410"/>
    <mergeCell ref="B1411:J1411"/>
    <mergeCell ref="B1412:J1412"/>
    <mergeCell ref="B1413:J1413"/>
    <mergeCell ref="B1414:J1414"/>
    <mergeCell ref="B1415:J1415"/>
    <mergeCell ref="B1440:J1440"/>
    <mergeCell ref="B1441:J1441"/>
    <mergeCell ref="B1442:J1442"/>
    <mergeCell ref="B1443:J1443"/>
    <mergeCell ref="B1444:J1444"/>
    <mergeCell ref="B1445:J1445"/>
    <mergeCell ref="B1434:J1434"/>
    <mergeCell ref="B1435:J1435"/>
    <mergeCell ref="B1436:J1436"/>
    <mergeCell ref="B1437:J1437"/>
    <mergeCell ref="B1438:J1438"/>
    <mergeCell ref="B1439:J1439"/>
    <mergeCell ref="B1428:J1428"/>
    <mergeCell ref="B1429:J1429"/>
    <mergeCell ref="B1430:J1430"/>
    <mergeCell ref="B1431:J1431"/>
    <mergeCell ref="B1432:J1432"/>
    <mergeCell ref="B1433:J1433"/>
    <mergeCell ref="B1460:J1460"/>
    <mergeCell ref="B1461:J1461"/>
    <mergeCell ref="B1462:J1462"/>
    <mergeCell ref="A1464:A1505"/>
    <mergeCell ref="B1464:B1505"/>
    <mergeCell ref="C1464:C1483"/>
    <mergeCell ref="D1464:D1483"/>
    <mergeCell ref="E1464:E1505"/>
    <mergeCell ref="B1452:J1452"/>
    <mergeCell ref="B1453:J1453"/>
    <mergeCell ref="B1454:J1454"/>
    <mergeCell ref="B1455:J1455"/>
    <mergeCell ref="B1456:J1456"/>
    <mergeCell ref="B1457:J1457"/>
    <mergeCell ref="B1446:J1446"/>
    <mergeCell ref="B1447:J1447"/>
    <mergeCell ref="B1448:J1448"/>
    <mergeCell ref="B1449:J1449"/>
    <mergeCell ref="B1450:J1450"/>
    <mergeCell ref="B1451:J1451"/>
    <mergeCell ref="B1547:J1547"/>
    <mergeCell ref="B1548:J1548"/>
    <mergeCell ref="A470:M470"/>
    <mergeCell ref="B1538:J1538"/>
    <mergeCell ref="B1539:J1539"/>
    <mergeCell ref="B1540:J1540"/>
    <mergeCell ref="B1541:J1541"/>
    <mergeCell ref="B1542:J1542"/>
    <mergeCell ref="B1543:J1543"/>
    <mergeCell ref="B1532:J1532"/>
    <mergeCell ref="B1533:J1533"/>
    <mergeCell ref="B1534:J1534"/>
    <mergeCell ref="B1535:J1535"/>
    <mergeCell ref="B1536:J1536"/>
    <mergeCell ref="B1537:J1537"/>
    <mergeCell ref="B1526:J1526"/>
    <mergeCell ref="B1527:J1527"/>
    <mergeCell ref="B1528:J1528"/>
    <mergeCell ref="B1529:J1529"/>
    <mergeCell ref="B1530:J1530"/>
    <mergeCell ref="B1531:J1531"/>
    <mergeCell ref="B1520:J1520"/>
    <mergeCell ref="B1521:J1521"/>
    <mergeCell ref="B1522:J1522"/>
    <mergeCell ref="B1523:J1523"/>
    <mergeCell ref="B1524:J1524"/>
    <mergeCell ref="B1525:J1525"/>
    <mergeCell ref="B1514:J1514"/>
    <mergeCell ref="B1515:J1515"/>
    <mergeCell ref="B1516:J1516"/>
    <mergeCell ref="B1517:J1517"/>
    <mergeCell ref="B1518:J1518"/>
    <mergeCell ref="H31:I31"/>
    <mergeCell ref="B34:D34"/>
    <mergeCell ref="E34:H34"/>
    <mergeCell ref="I34:M34"/>
    <mergeCell ref="B1544:J1544"/>
    <mergeCell ref="B1545:J1545"/>
    <mergeCell ref="B1546:J1546"/>
    <mergeCell ref="B1519:J1519"/>
    <mergeCell ref="B1508:J1508"/>
    <mergeCell ref="B1509:J1509"/>
    <mergeCell ref="B1510:J1510"/>
    <mergeCell ref="B1511:J1511"/>
    <mergeCell ref="B1512:J1512"/>
    <mergeCell ref="B1513:J1513"/>
    <mergeCell ref="C1484:C1492"/>
    <mergeCell ref="D1484:D1492"/>
    <mergeCell ref="C1493:C1505"/>
    <mergeCell ref="D1493:D1505"/>
    <mergeCell ref="G1505:H1505"/>
    <mergeCell ref="A1507:J1507"/>
    <mergeCell ref="B1458:J1458"/>
    <mergeCell ref="B1459:J1459"/>
    <mergeCell ref="B140:M140"/>
    <mergeCell ref="B142:M142"/>
    <mergeCell ref="B143:H143"/>
    <mergeCell ref="B144:H144"/>
    <mergeCell ref="B145:M145"/>
    <mergeCell ref="B146:H146"/>
    <mergeCell ref="A50:M50"/>
    <mergeCell ref="B136:H136"/>
    <mergeCell ref="B137:H137"/>
    <mergeCell ref="B138:M138"/>
    <mergeCell ref="B139:H139"/>
    <mergeCell ref="C42:M42"/>
    <mergeCell ref="C43:M43"/>
    <mergeCell ref="C44:M44"/>
    <mergeCell ref="A47:M47"/>
    <mergeCell ref="A48:M48"/>
    <mergeCell ref="A49:M49"/>
    <mergeCell ref="C132:G132"/>
    <mergeCell ref="H132:M132"/>
    <mergeCell ref="C133:G133"/>
    <mergeCell ref="H133:M133"/>
    <mergeCell ref="C129:G129"/>
    <mergeCell ref="H129:M129"/>
    <mergeCell ref="C130:G130"/>
    <mergeCell ref="H130:M130"/>
    <mergeCell ref="C131:G131"/>
    <mergeCell ref="H131:M131"/>
    <mergeCell ref="C126:G126"/>
    <mergeCell ref="H126:M126"/>
    <mergeCell ref="C127:G127"/>
    <mergeCell ref="H127:M127"/>
    <mergeCell ref="C128:G128"/>
    <mergeCell ref="H128:M128"/>
    <mergeCell ref="C123:G123"/>
    <mergeCell ref="H123:M123"/>
    <mergeCell ref="C124:G124"/>
    <mergeCell ref="H124:M124"/>
    <mergeCell ref="C125:G125"/>
    <mergeCell ref="H125:M125"/>
    <mergeCell ref="C120:G120"/>
    <mergeCell ref="H120:M120"/>
    <mergeCell ref="C121:G121"/>
    <mergeCell ref="B151:D151"/>
    <mergeCell ref="E151:G151"/>
    <mergeCell ref="H151:K151"/>
    <mergeCell ref="L151:M151"/>
    <mergeCell ref="B152:D152"/>
    <mergeCell ref="E152:G152"/>
    <mergeCell ref="H152:K152"/>
    <mergeCell ref="L152:M152"/>
    <mergeCell ref="B147:M147"/>
    <mergeCell ref="B148:H148"/>
    <mergeCell ref="B149:D149"/>
    <mergeCell ref="E149:G149"/>
    <mergeCell ref="H149:K149"/>
    <mergeCell ref="L149:M149"/>
    <mergeCell ref="B150:D150"/>
    <mergeCell ref="E150:G150"/>
    <mergeCell ref="H150:K150"/>
    <mergeCell ref="L150:M150"/>
    <mergeCell ref="C186:G186"/>
    <mergeCell ref="H186:M186"/>
    <mergeCell ref="B187:G187"/>
    <mergeCell ref="H187:M187"/>
    <mergeCell ref="B188:G188"/>
    <mergeCell ref="H188:M188"/>
    <mergeCell ref="C181:G181"/>
    <mergeCell ref="H181:M181"/>
    <mergeCell ref="C182:G182"/>
    <mergeCell ref="H182:M182"/>
    <mergeCell ref="C183:G183"/>
    <mergeCell ref="H183:M183"/>
    <mergeCell ref="C178:G178"/>
    <mergeCell ref="H178:M178"/>
    <mergeCell ref="C179:G179"/>
    <mergeCell ref="H179:M179"/>
    <mergeCell ref="C180:G180"/>
    <mergeCell ref="H180:M180"/>
    <mergeCell ref="I198:L198"/>
    <mergeCell ref="A199:A204"/>
    <mergeCell ref="B199:B204"/>
    <mergeCell ref="I199:L199"/>
    <mergeCell ref="I200:L200"/>
    <mergeCell ref="C201:G201"/>
    <mergeCell ref="I201:L201"/>
    <mergeCell ref="I202:L202"/>
    <mergeCell ref="B191:G191"/>
    <mergeCell ref="B192:G192"/>
    <mergeCell ref="A193:A198"/>
    <mergeCell ref="B193:B198"/>
    <mergeCell ref="I193:L193"/>
    <mergeCell ref="I194:L194"/>
    <mergeCell ref="I195:L195"/>
    <mergeCell ref="I196:L196"/>
    <mergeCell ref="C195:G195"/>
    <mergeCell ref="I197:L197"/>
    <mergeCell ref="I210:L210"/>
    <mergeCell ref="A211:A216"/>
    <mergeCell ref="B211:B216"/>
    <mergeCell ref="I211:L211"/>
    <mergeCell ref="I212:L212"/>
    <mergeCell ref="I213:L213"/>
    <mergeCell ref="I214:L214"/>
    <mergeCell ref="I215:L215"/>
    <mergeCell ref="I216:L216"/>
    <mergeCell ref="I203:L203"/>
    <mergeCell ref="I204:L204"/>
    <mergeCell ref="A205:A210"/>
    <mergeCell ref="B205:B210"/>
    <mergeCell ref="I205:L205"/>
    <mergeCell ref="I206:L206"/>
    <mergeCell ref="I207:L207"/>
    <mergeCell ref="I208:L208"/>
    <mergeCell ref="I209:L209"/>
    <mergeCell ref="C213:G213"/>
    <mergeCell ref="C207:G207"/>
    <mergeCell ref="A223:A228"/>
    <mergeCell ref="B223:B228"/>
    <mergeCell ref="I223:L223"/>
    <mergeCell ref="I224:L224"/>
    <mergeCell ref="I225:L225"/>
    <mergeCell ref="I226:L226"/>
    <mergeCell ref="I227:L227"/>
    <mergeCell ref="I228:L228"/>
    <mergeCell ref="A217:A222"/>
    <mergeCell ref="B217:B222"/>
    <mergeCell ref="I217:L217"/>
    <mergeCell ref="I218:L218"/>
    <mergeCell ref="I219:L219"/>
    <mergeCell ref="I220:L220"/>
    <mergeCell ref="I221:L221"/>
    <mergeCell ref="I222:L222"/>
    <mergeCell ref="C225:G225"/>
    <mergeCell ref="C219:G219"/>
    <mergeCell ref="C223:G223"/>
    <mergeCell ref="C224:G224"/>
    <mergeCell ref="C226:G228"/>
    <mergeCell ref="H226:H228"/>
    <mergeCell ref="A235:A240"/>
    <mergeCell ref="B235:B240"/>
    <mergeCell ref="I235:L235"/>
    <mergeCell ref="I236:L236"/>
    <mergeCell ref="I237:L237"/>
    <mergeCell ref="I238:L238"/>
    <mergeCell ref="I239:L239"/>
    <mergeCell ref="I240:L240"/>
    <mergeCell ref="A229:A234"/>
    <mergeCell ref="B229:B234"/>
    <mergeCell ref="I229:L229"/>
    <mergeCell ref="I230:L230"/>
    <mergeCell ref="I231:L231"/>
    <mergeCell ref="I232:L232"/>
    <mergeCell ref="I233:L233"/>
    <mergeCell ref="I234:L234"/>
    <mergeCell ref="C237:G237"/>
    <mergeCell ref="C231:G231"/>
    <mergeCell ref="H238:H240"/>
    <mergeCell ref="C229:G229"/>
    <mergeCell ref="C230:G230"/>
    <mergeCell ref="C232:G234"/>
    <mergeCell ref="H232:H234"/>
    <mergeCell ref="C235:G235"/>
    <mergeCell ref="C236:G236"/>
    <mergeCell ref="C238:G240"/>
    <mergeCell ref="A247:A252"/>
    <mergeCell ref="B247:B252"/>
    <mergeCell ref="I247:L247"/>
    <mergeCell ref="I248:L248"/>
    <mergeCell ref="I249:L249"/>
    <mergeCell ref="I250:L250"/>
    <mergeCell ref="I251:L251"/>
    <mergeCell ref="I252:L252"/>
    <mergeCell ref="A241:A246"/>
    <mergeCell ref="B241:B246"/>
    <mergeCell ref="I241:L241"/>
    <mergeCell ref="I242:L242"/>
    <mergeCell ref="I243:L243"/>
    <mergeCell ref="I244:L244"/>
    <mergeCell ref="I245:L245"/>
    <mergeCell ref="I246:L246"/>
    <mergeCell ref="C249:G249"/>
    <mergeCell ref="C243:G243"/>
    <mergeCell ref="C241:G241"/>
    <mergeCell ref="C242:G242"/>
    <mergeCell ref="C244:G246"/>
    <mergeCell ref="H244:H246"/>
    <mergeCell ref="C250:G252"/>
    <mergeCell ref="H250:H252"/>
    <mergeCell ref="A259:A264"/>
    <mergeCell ref="B259:B264"/>
    <mergeCell ref="I259:L259"/>
    <mergeCell ref="I260:L260"/>
    <mergeCell ref="I261:L261"/>
    <mergeCell ref="I262:L262"/>
    <mergeCell ref="I263:L263"/>
    <mergeCell ref="A253:A258"/>
    <mergeCell ref="B253:B258"/>
    <mergeCell ref="I253:L253"/>
    <mergeCell ref="I254:L254"/>
    <mergeCell ref="I255:L255"/>
    <mergeCell ref="I256:L256"/>
    <mergeCell ref="I257:L257"/>
    <mergeCell ref="I258:L258"/>
    <mergeCell ref="C255:G255"/>
    <mergeCell ref="F357:H357"/>
    <mergeCell ref="I357:M357"/>
    <mergeCell ref="A269:A270"/>
    <mergeCell ref="B269:G270"/>
    <mergeCell ref="I269:L269"/>
    <mergeCell ref="I270:L270"/>
    <mergeCell ref="B271:G271"/>
    <mergeCell ref="I271:L271"/>
    <mergeCell ref="A265:A266"/>
    <mergeCell ref="B265:G266"/>
    <mergeCell ref="I265:L265"/>
    <mergeCell ref="I266:L266"/>
    <mergeCell ref="A267:A268"/>
    <mergeCell ref="B267:G268"/>
    <mergeCell ref="I267:L267"/>
    <mergeCell ref="I268:L268"/>
    <mergeCell ref="B295:M295"/>
    <mergeCell ref="B290:M290"/>
    <mergeCell ref="B291:M291"/>
    <mergeCell ref="B292:M292"/>
    <mergeCell ref="B287:M287"/>
    <mergeCell ref="B338:L338"/>
    <mergeCell ref="B340:L340"/>
    <mergeCell ref="B342:L342"/>
    <mergeCell ref="B332:M332"/>
    <mergeCell ref="B335:M335"/>
    <mergeCell ref="E374:J374"/>
    <mergeCell ref="K374:M374"/>
    <mergeCell ref="L367:M367"/>
    <mergeCell ref="B368:D368"/>
    <mergeCell ref="E368:G368"/>
    <mergeCell ref="H368:K368"/>
    <mergeCell ref="L368:M368"/>
    <mergeCell ref="B364:M364"/>
    <mergeCell ref="B365:D365"/>
    <mergeCell ref="E365:G365"/>
    <mergeCell ref="H365:K365"/>
    <mergeCell ref="B288:M288"/>
    <mergeCell ref="B289:M289"/>
    <mergeCell ref="H323:K323"/>
    <mergeCell ref="L323:M323"/>
    <mergeCell ref="B324:D324"/>
    <mergeCell ref="E324:G324"/>
    <mergeCell ref="H324:K324"/>
    <mergeCell ref="L324:M324"/>
    <mergeCell ref="B318:D318"/>
    <mergeCell ref="E318:G318"/>
    <mergeCell ref="H318:K318"/>
    <mergeCell ref="L318:M318"/>
    <mergeCell ref="B319:D319"/>
    <mergeCell ref="E319:G319"/>
    <mergeCell ref="H319:K319"/>
    <mergeCell ref="L319:M319"/>
    <mergeCell ref="B360:D360"/>
    <mergeCell ref="F360:H360"/>
    <mergeCell ref="I360:M360"/>
    <mergeCell ref="B358:D358"/>
    <mergeCell ref="F358:H358"/>
    <mergeCell ref="I358:M358"/>
    <mergeCell ref="B359:D359"/>
    <mergeCell ref="F359:H359"/>
    <mergeCell ref="I359:M359"/>
    <mergeCell ref="B353:J353"/>
    <mergeCell ref="B354:M354"/>
    <mergeCell ref="B356:J356"/>
    <mergeCell ref="B357:D357"/>
    <mergeCell ref="K381:M381"/>
    <mergeCell ref="L365:M365"/>
    <mergeCell ref="B366:D366"/>
    <mergeCell ref="E366:G366"/>
    <mergeCell ref="H366:K366"/>
    <mergeCell ref="L366:M366"/>
    <mergeCell ref="B378:D378"/>
    <mergeCell ref="E378:J378"/>
    <mergeCell ref="K378:M378"/>
    <mergeCell ref="B379:D379"/>
    <mergeCell ref="E379:J379"/>
    <mergeCell ref="K379:M379"/>
    <mergeCell ref="B376:D376"/>
    <mergeCell ref="E376:J376"/>
    <mergeCell ref="K376:M376"/>
    <mergeCell ref="B377:D377"/>
    <mergeCell ref="E377:J377"/>
    <mergeCell ref="K377:M377"/>
    <mergeCell ref="B371:H371"/>
    <mergeCell ref="B373:M373"/>
    <mergeCell ref="B374:D374"/>
    <mergeCell ref="B388:D388"/>
    <mergeCell ref="E388:J388"/>
    <mergeCell ref="K388:M388"/>
    <mergeCell ref="B389:D389"/>
    <mergeCell ref="E389:J389"/>
    <mergeCell ref="K389:M389"/>
    <mergeCell ref="B386:D386"/>
    <mergeCell ref="E386:J386"/>
    <mergeCell ref="K386:M386"/>
    <mergeCell ref="B387:D387"/>
    <mergeCell ref="E387:J387"/>
    <mergeCell ref="K387:M387"/>
    <mergeCell ref="B384:D384"/>
    <mergeCell ref="E384:J384"/>
    <mergeCell ref="K384:M384"/>
    <mergeCell ref="B385:D385"/>
    <mergeCell ref="E385:J385"/>
    <mergeCell ref="K385:M385"/>
    <mergeCell ref="B401:M401"/>
    <mergeCell ref="B402:M402"/>
    <mergeCell ref="B403:M403"/>
    <mergeCell ref="B404:M404"/>
    <mergeCell ref="B394:D394"/>
    <mergeCell ref="E394:J394"/>
    <mergeCell ref="K394:M394"/>
    <mergeCell ref="B396:J396"/>
    <mergeCell ref="B397:M397"/>
    <mergeCell ref="B398:M398"/>
    <mergeCell ref="B392:D392"/>
    <mergeCell ref="E392:J392"/>
    <mergeCell ref="K392:M392"/>
    <mergeCell ref="B393:D393"/>
    <mergeCell ref="E393:J393"/>
    <mergeCell ref="K393:M393"/>
    <mergeCell ref="B390:D390"/>
    <mergeCell ref="E390:J390"/>
    <mergeCell ref="K390:M390"/>
    <mergeCell ref="B391:D391"/>
    <mergeCell ref="E391:J391"/>
    <mergeCell ref="K391:M391"/>
    <mergeCell ref="B430:H430"/>
    <mergeCell ref="I430:M430"/>
    <mergeCell ref="B431:H431"/>
    <mergeCell ref="I431:M431"/>
    <mergeCell ref="B156:M156"/>
    <mergeCell ref="B336:M336"/>
    <mergeCell ref="B427:H427"/>
    <mergeCell ref="I427:M427"/>
    <mergeCell ref="B428:H428"/>
    <mergeCell ref="I428:M428"/>
    <mergeCell ref="B429:H429"/>
    <mergeCell ref="I429:M429"/>
    <mergeCell ref="B418:M418"/>
    <mergeCell ref="B419:M419"/>
    <mergeCell ref="B420:M420"/>
    <mergeCell ref="B423:M423"/>
    <mergeCell ref="B424:M424"/>
    <mergeCell ref="B426:M426"/>
    <mergeCell ref="B412:M412"/>
    <mergeCell ref="B413:M413"/>
    <mergeCell ref="B414:M414"/>
    <mergeCell ref="B415:M415"/>
    <mergeCell ref="B416:M416"/>
    <mergeCell ref="B417:M417"/>
    <mergeCell ref="B405:M405"/>
    <mergeCell ref="B406:M406"/>
    <mergeCell ref="B407:M407"/>
    <mergeCell ref="B409:J409"/>
    <mergeCell ref="B410:M410"/>
    <mergeCell ref="B411:M411"/>
    <mergeCell ref="B399:M399"/>
    <mergeCell ref="B400:M400"/>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خودی طبی</vt:lpstr>
      <vt:lpstr>گزارش خودی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2025-08-02T12:34:24Z</dcterms:modified>
</cp:coreProperties>
</file>