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پشتو\"/>
    </mc:Choice>
  </mc:AlternateContent>
  <bookViews>
    <workbookView xWindow="0" yWindow="0" windowWidth="28800" windowHeight="12336" activeTab="1"/>
  </bookViews>
  <sheets>
    <sheet name="پشتی بازنگری طبی" sheetId="20" r:id="rId1"/>
    <sheet name="گزارش بازنگری طبی" sheetId="2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E109" i="23" l="1"/>
  <c r="K109" i="23" s="1"/>
  <c r="E84" i="23"/>
  <c r="K84" i="23" s="1"/>
  <c r="E85" i="23"/>
  <c r="K85" i="23" s="1"/>
  <c r="E86" i="23"/>
  <c r="K86" i="23" s="1"/>
  <c r="E87" i="23"/>
  <c r="K87" i="23" s="1"/>
  <c r="E88" i="23"/>
  <c r="K88" i="23" s="1"/>
  <c r="E89" i="23"/>
  <c r="K89" i="23" s="1"/>
  <c r="E90" i="23"/>
  <c r="K90" i="23" s="1"/>
  <c r="E91" i="23"/>
  <c r="K91" i="23" s="1"/>
  <c r="E92" i="23"/>
  <c r="K92" i="23" s="1"/>
  <c r="E93" i="23"/>
  <c r="K93" i="23" s="1"/>
  <c r="E94" i="23"/>
  <c r="B84" i="23"/>
  <c r="B85" i="23"/>
  <c r="B86" i="23"/>
  <c r="B87" i="23"/>
  <c r="B88" i="23"/>
  <c r="B89" i="23"/>
  <c r="B90" i="23"/>
  <c r="B91" i="23"/>
  <c r="B92" i="23"/>
  <c r="B93" i="23"/>
  <c r="A84" i="23"/>
  <c r="A85" i="23"/>
  <c r="A86" i="23"/>
  <c r="A87" i="23"/>
  <c r="A88" i="23"/>
  <c r="A89" i="23"/>
  <c r="A90" i="23"/>
  <c r="A91" i="23"/>
  <c r="A92" i="23"/>
  <c r="A93" i="23"/>
  <c r="E83" i="23"/>
  <c r="K83" i="23" s="1"/>
  <c r="B83" i="23"/>
  <c r="A83" i="23"/>
  <c r="K94" i="23"/>
  <c r="E79" i="23"/>
  <c r="K79" i="23" s="1"/>
  <c r="E69" i="23"/>
  <c r="K69" i="23" s="1"/>
  <c r="E70" i="23"/>
  <c r="K70" i="23" s="1"/>
  <c r="E71" i="23"/>
  <c r="K71" i="23" s="1"/>
  <c r="E72" i="23"/>
  <c r="K72" i="23" s="1"/>
  <c r="E73" i="23"/>
  <c r="K73" i="23" s="1"/>
  <c r="E74" i="23"/>
  <c r="K74" i="23" s="1"/>
  <c r="E75" i="23"/>
  <c r="K75" i="23" s="1"/>
  <c r="E76" i="23"/>
  <c r="K76" i="23" s="1"/>
  <c r="E77" i="23"/>
  <c r="K77" i="23" s="1"/>
  <c r="E78" i="23"/>
  <c r="K78" i="23" s="1"/>
  <c r="B69" i="23"/>
  <c r="B70" i="23"/>
  <c r="B71" i="23"/>
  <c r="B72" i="23"/>
  <c r="B73" i="23"/>
  <c r="B74" i="23"/>
  <c r="B75" i="23"/>
  <c r="B76" i="23"/>
  <c r="B77" i="23"/>
  <c r="B78" i="23"/>
  <c r="A69" i="23"/>
  <c r="A70" i="23"/>
  <c r="A71" i="23"/>
  <c r="A72" i="23"/>
  <c r="A73" i="23"/>
  <c r="A74" i="23"/>
  <c r="A75" i="23"/>
  <c r="A76" i="23"/>
  <c r="A77" i="23"/>
  <c r="A78" i="23"/>
  <c r="E68" i="23"/>
  <c r="K68" i="23" s="1"/>
  <c r="B68" i="23"/>
  <c r="A68" i="23"/>
  <c r="A109" i="23" l="1"/>
  <c r="A94" i="23" l="1"/>
  <c r="A79" i="23"/>
  <c r="A40" i="20" l="1"/>
  <c r="A42" i="20" l="1"/>
  <c r="A43" i="20"/>
  <c r="A44" i="20"/>
  <c r="A45" i="20"/>
  <c r="A46" i="20"/>
  <c r="A47" i="20"/>
  <c r="A48" i="20"/>
  <c r="A49" i="20"/>
  <c r="A50" i="20"/>
  <c r="A51" i="20"/>
  <c r="A41" i="20"/>
  <c r="A1437" i="23" l="1"/>
  <c r="A1436" i="23"/>
  <c r="A1435" i="23"/>
  <c r="A1434" i="23"/>
  <c r="A1433" i="23"/>
  <c r="A1432" i="23"/>
  <c r="A1431" i="23"/>
  <c r="A1430" i="23"/>
  <c r="A1429" i="23"/>
  <c r="A1428" i="23"/>
  <c r="A1427" i="23"/>
  <c r="A1426" i="23"/>
  <c r="A1425" i="23"/>
  <c r="A1424" i="23"/>
  <c r="A1423" i="23"/>
  <c r="A1422" i="23"/>
  <c r="A1421" i="23"/>
  <c r="A1420" i="23"/>
  <c r="A1419" i="23"/>
  <c r="A1418" i="23"/>
  <c r="A1417" i="23"/>
  <c r="A1416" i="23"/>
  <c r="A1415" i="23"/>
  <c r="A1414" i="23"/>
  <c r="A1413" i="23"/>
  <c r="A1412" i="23"/>
  <c r="A1411" i="23"/>
  <c r="A1410" i="23"/>
  <c r="A1409" i="23"/>
  <c r="A1408" i="23"/>
  <c r="A1407" i="23"/>
  <c r="A1406" i="23"/>
  <c r="A1405" i="23"/>
  <c r="A1404" i="23"/>
  <c r="A1403" i="23"/>
  <c r="A1402" i="23"/>
  <c r="A1401" i="23"/>
  <c r="A1400" i="23"/>
  <c r="A1399" i="23"/>
  <c r="A1398" i="23"/>
  <c r="A1397" i="23"/>
  <c r="L1394" i="23"/>
  <c r="I1394" i="23"/>
  <c r="E1353" i="23" s="1"/>
  <c r="M1393" i="23"/>
  <c r="K1393" i="23"/>
  <c r="J1393" i="23"/>
  <c r="M1392" i="23"/>
  <c r="K1392" i="23"/>
  <c r="J1392" i="23"/>
  <c r="M1391" i="23"/>
  <c r="K1391" i="23"/>
  <c r="J1391" i="23"/>
  <c r="M1390" i="23"/>
  <c r="K1390" i="23"/>
  <c r="J1390" i="23"/>
  <c r="M1389" i="23"/>
  <c r="K1389" i="23"/>
  <c r="J1389" i="23"/>
  <c r="M1388" i="23"/>
  <c r="K1388" i="23"/>
  <c r="J1388" i="23"/>
  <c r="M1387" i="23"/>
  <c r="K1387" i="23"/>
  <c r="J1387" i="23"/>
  <c r="M1386" i="23"/>
  <c r="K1386" i="23"/>
  <c r="J1386" i="23"/>
  <c r="M1385" i="23"/>
  <c r="K1385" i="23"/>
  <c r="J1385" i="23"/>
  <c r="M1384" i="23"/>
  <c r="K1384" i="23"/>
  <c r="J1384" i="23"/>
  <c r="M1383" i="23"/>
  <c r="K1383" i="23"/>
  <c r="J1383" i="23"/>
  <c r="M1382" i="23"/>
  <c r="K1382" i="23"/>
  <c r="J1382" i="23"/>
  <c r="M1381" i="23"/>
  <c r="K1381" i="23"/>
  <c r="J1381" i="23"/>
  <c r="M1380" i="23"/>
  <c r="K1380" i="23"/>
  <c r="J1380" i="23"/>
  <c r="M1379" i="23"/>
  <c r="K1379" i="23"/>
  <c r="J1379" i="23"/>
  <c r="M1378" i="23"/>
  <c r="K1378" i="23"/>
  <c r="J1378" i="23"/>
  <c r="M1377" i="23"/>
  <c r="K1377" i="23"/>
  <c r="J1377" i="23"/>
  <c r="M1376" i="23"/>
  <c r="K1376" i="23"/>
  <c r="J1376" i="23"/>
  <c r="M1375" i="23"/>
  <c r="K1375" i="23"/>
  <c r="J1375" i="23"/>
  <c r="M1374" i="23"/>
  <c r="K1374" i="23"/>
  <c r="J1374" i="23"/>
  <c r="M1373" i="23"/>
  <c r="K1373" i="23"/>
  <c r="J1373" i="23"/>
  <c r="M1372" i="23"/>
  <c r="K1372" i="23"/>
  <c r="J1372" i="23"/>
  <c r="M1371" i="23"/>
  <c r="K1371" i="23"/>
  <c r="J1371" i="23"/>
  <c r="M1370" i="23"/>
  <c r="K1370" i="23"/>
  <c r="J1370" i="23"/>
  <c r="M1369" i="23"/>
  <c r="K1369" i="23"/>
  <c r="J1369" i="23"/>
  <c r="M1368" i="23"/>
  <c r="K1368" i="23"/>
  <c r="J1368" i="23"/>
  <c r="M1367" i="23"/>
  <c r="K1367" i="23"/>
  <c r="J1367" i="23"/>
  <c r="M1366" i="23"/>
  <c r="K1366" i="23"/>
  <c r="J1366" i="23"/>
  <c r="M1365" i="23"/>
  <c r="K1365" i="23"/>
  <c r="J1365" i="23"/>
  <c r="M1364" i="23"/>
  <c r="K1364" i="23"/>
  <c r="J1364" i="23"/>
  <c r="M1363" i="23"/>
  <c r="K1363" i="23"/>
  <c r="J1363" i="23"/>
  <c r="M1362" i="23"/>
  <c r="K1362" i="23"/>
  <c r="J1362" i="23"/>
  <c r="M1361" i="23"/>
  <c r="K1361" i="23"/>
  <c r="J1361" i="23"/>
  <c r="M1360" i="23"/>
  <c r="K1360" i="23"/>
  <c r="J1360" i="23"/>
  <c r="M1359" i="23"/>
  <c r="K1359" i="23"/>
  <c r="J1359" i="23"/>
  <c r="M1358" i="23"/>
  <c r="K1358" i="23"/>
  <c r="J1358" i="23"/>
  <c r="M1357" i="23"/>
  <c r="K1357" i="23"/>
  <c r="J1357" i="23"/>
  <c r="M1356" i="23"/>
  <c r="K1356" i="23"/>
  <c r="J1356" i="23"/>
  <c r="M1355" i="23"/>
  <c r="K1355" i="23"/>
  <c r="J1355" i="23"/>
  <c r="M1354" i="23"/>
  <c r="K1354" i="23"/>
  <c r="J1354" i="23"/>
  <c r="M1353" i="23"/>
  <c r="K1353" i="23"/>
  <c r="J1353" i="23"/>
  <c r="A1351" i="23"/>
  <c r="A1350" i="23"/>
  <c r="A1349" i="23"/>
  <c r="A1348" i="23"/>
  <c r="A1347" i="23"/>
  <c r="A1346" i="23"/>
  <c r="A1345" i="23"/>
  <c r="A1344" i="23"/>
  <c r="A1343" i="23"/>
  <c r="A1342" i="23"/>
  <c r="A1341" i="23"/>
  <c r="A1340" i="23"/>
  <c r="A1339" i="23"/>
  <c r="A1338" i="23"/>
  <c r="A1337" i="23"/>
  <c r="A1336" i="23"/>
  <c r="A1335" i="23"/>
  <c r="A1334" i="23"/>
  <c r="A1333" i="23"/>
  <c r="A1332" i="23"/>
  <c r="A1331" i="23"/>
  <c r="A1330" i="23"/>
  <c r="A1329" i="23"/>
  <c r="A1328" i="23"/>
  <c r="A1327" i="23"/>
  <c r="A1326" i="23"/>
  <c r="A1325" i="23"/>
  <c r="A1324" i="23"/>
  <c r="A1323" i="23"/>
  <c r="A1322" i="23"/>
  <c r="A1321" i="23"/>
  <c r="A1320" i="23"/>
  <c r="A1319" i="23"/>
  <c r="A1318" i="23"/>
  <c r="A1317" i="23"/>
  <c r="A1316" i="23"/>
  <c r="A1315" i="23"/>
  <c r="A1314" i="23"/>
  <c r="A1313" i="23"/>
  <c r="A1312" i="23"/>
  <c r="A1311" i="23"/>
  <c r="A1310" i="23"/>
  <c r="A1309" i="23"/>
  <c r="A1308" i="23"/>
  <c r="A1307" i="23"/>
  <c r="A1306" i="23"/>
  <c r="A1305" i="23"/>
  <c r="A1304" i="23"/>
  <c r="A1303" i="23"/>
  <c r="A1302" i="23"/>
  <c r="A1301" i="23"/>
  <c r="A1300" i="23"/>
  <c r="A1299" i="23"/>
  <c r="A1298" i="23"/>
  <c r="A1297" i="23"/>
  <c r="A1296" i="23"/>
  <c r="A1295" i="23"/>
  <c r="A1294" i="23"/>
  <c r="A1293" i="23"/>
  <c r="L1290" i="23"/>
  <c r="M1228" i="23" s="1"/>
  <c r="M19" i="23" s="1"/>
  <c r="I1290" i="23"/>
  <c r="I1228" i="23" s="1"/>
  <c r="J19" i="23" s="1"/>
  <c r="H109" i="23" s="1"/>
  <c r="M109" i="23" s="1"/>
  <c r="M1289" i="23"/>
  <c r="K1289" i="23"/>
  <c r="J1289" i="23"/>
  <c r="M1288" i="23"/>
  <c r="K1288" i="23"/>
  <c r="J1288" i="23"/>
  <c r="M1287" i="23"/>
  <c r="K1287" i="23"/>
  <c r="J1287" i="23"/>
  <c r="M1286" i="23"/>
  <c r="K1286" i="23"/>
  <c r="J1286" i="23"/>
  <c r="M1285" i="23"/>
  <c r="K1285" i="23"/>
  <c r="J1285" i="23"/>
  <c r="M1284" i="23"/>
  <c r="K1284" i="23"/>
  <c r="J1284" i="23"/>
  <c r="M1283" i="23"/>
  <c r="K1283" i="23"/>
  <c r="J1283" i="23"/>
  <c r="M1282" i="23"/>
  <c r="K1282" i="23"/>
  <c r="J1282" i="23"/>
  <c r="M1281" i="23"/>
  <c r="K1281" i="23"/>
  <c r="J1281" i="23"/>
  <c r="M1280" i="23"/>
  <c r="K1280" i="23"/>
  <c r="J1280" i="23"/>
  <c r="M1279" i="23"/>
  <c r="K1279" i="23"/>
  <c r="J1279" i="23"/>
  <c r="M1278" i="23"/>
  <c r="K1278" i="23"/>
  <c r="J1278" i="23"/>
  <c r="M1277" i="23"/>
  <c r="K1277" i="23"/>
  <c r="J1277" i="23"/>
  <c r="M1276" i="23"/>
  <c r="K1276" i="23"/>
  <c r="J1276" i="23"/>
  <c r="M1275" i="23"/>
  <c r="K1275" i="23"/>
  <c r="J1275" i="23"/>
  <c r="M1274" i="23"/>
  <c r="K1274" i="23"/>
  <c r="J1274" i="23"/>
  <c r="M1273" i="23"/>
  <c r="K1273" i="23"/>
  <c r="J1273" i="23"/>
  <c r="M1272" i="23"/>
  <c r="K1272" i="23"/>
  <c r="J1272" i="23"/>
  <c r="M1271" i="23"/>
  <c r="K1271" i="23"/>
  <c r="J1271" i="23"/>
  <c r="M1270" i="23"/>
  <c r="K1270" i="23"/>
  <c r="J1270" i="23"/>
  <c r="M1269" i="23"/>
  <c r="K1269" i="23"/>
  <c r="J1269" i="23"/>
  <c r="M1268" i="23"/>
  <c r="K1268" i="23"/>
  <c r="J1268" i="23"/>
  <c r="M1267" i="23"/>
  <c r="K1267" i="23"/>
  <c r="J1267" i="23"/>
  <c r="M1266" i="23"/>
  <c r="K1266" i="23"/>
  <c r="J1266" i="23"/>
  <c r="M1265" i="23"/>
  <c r="K1265" i="23"/>
  <c r="J1265" i="23"/>
  <c r="M1264" i="23"/>
  <c r="K1264" i="23"/>
  <c r="J1264" i="23"/>
  <c r="M1263" i="23"/>
  <c r="K1263" i="23"/>
  <c r="J1263" i="23"/>
  <c r="M1262" i="23"/>
  <c r="K1262" i="23"/>
  <c r="J1262" i="23"/>
  <c r="M1261" i="23"/>
  <c r="K1261" i="23"/>
  <c r="J1261" i="23"/>
  <c r="M1260" i="23"/>
  <c r="K1260" i="23"/>
  <c r="J1260" i="23"/>
  <c r="M1259" i="23"/>
  <c r="K1259" i="23"/>
  <c r="J1259" i="23"/>
  <c r="M1258" i="23"/>
  <c r="K1258" i="23"/>
  <c r="J1258" i="23"/>
  <c r="M1257" i="23"/>
  <c r="K1257" i="23"/>
  <c r="J1257" i="23"/>
  <c r="M1256" i="23"/>
  <c r="K1256" i="23"/>
  <c r="J1256" i="23"/>
  <c r="M1255" i="23"/>
  <c r="K1255" i="23"/>
  <c r="J1255" i="23"/>
  <c r="M1254" i="23"/>
  <c r="K1254" i="23"/>
  <c r="J1254" i="23"/>
  <c r="M1253" i="23"/>
  <c r="K1253" i="23"/>
  <c r="J1253" i="23"/>
  <c r="M1252" i="23"/>
  <c r="K1252" i="23"/>
  <c r="J1252" i="23"/>
  <c r="M1251" i="23"/>
  <c r="K1251" i="23"/>
  <c r="J1251" i="23"/>
  <c r="M1250" i="23"/>
  <c r="K1250" i="23"/>
  <c r="J1250" i="23"/>
  <c r="M1249" i="23"/>
  <c r="K1249" i="23"/>
  <c r="J1249" i="23"/>
  <c r="M1248" i="23"/>
  <c r="K1248" i="23"/>
  <c r="J1248" i="23"/>
  <c r="M1247" i="23"/>
  <c r="K1247" i="23"/>
  <c r="J1247" i="23"/>
  <c r="M1246" i="23"/>
  <c r="K1246" i="23"/>
  <c r="J1246" i="23"/>
  <c r="M1245" i="23"/>
  <c r="K1245" i="23"/>
  <c r="J1245" i="23"/>
  <c r="M1244" i="23"/>
  <c r="K1244" i="23"/>
  <c r="J1244" i="23"/>
  <c r="M1243" i="23"/>
  <c r="K1243" i="23"/>
  <c r="J1243" i="23"/>
  <c r="M1242" i="23"/>
  <c r="K1242" i="23"/>
  <c r="J1242" i="23"/>
  <c r="M1241" i="23"/>
  <c r="K1241" i="23"/>
  <c r="J1241" i="23"/>
  <c r="M1240" i="23"/>
  <c r="K1240" i="23"/>
  <c r="J1240" i="23"/>
  <c r="M1239" i="23"/>
  <c r="K1239" i="23"/>
  <c r="J1239" i="23"/>
  <c r="M1238" i="23"/>
  <c r="K1238" i="23"/>
  <c r="J1238" i="23"/>
  <c r="M1237" i="23"/>
  <c r="K1237" i="23"/>
  <c r="J1237" i="23"/>
  <c r="M1236" i="23"/>
  <c r="K1236" i="23"/>
  <c r="J1236" i="23"/>
  <c r="M1235" i="23"/>
  <c r="K1235" i="23"/>
  <c r="J1235" i="23"/>
  <c r="M1234" i="23"/>
  <c r="K1234" i="23"/>
  <c r="J1234" i="23"/>
  <c r="M1233" i="23"/>
  <c r="K1233" i="23"/>
  <c r="J1233" i="23"/>
  <c r="M1232" i="23"/>
  <c r="K1232" i="23"/>
  <c r="J1232" i="23"/>
  <c r="M1231" i="23"/>
  <c r="K1231" i="23"/>
  <c r="J1231" i="23"/>
  <c r="A1226" i="23"/>
  <c r="A1225" i="23"/>
  <c r="A1224" i="23"/>
  <c r="A1223" i="23"/>
  <c r="A1222" i="23"/>
  <c r="A1221" i="23"/>
  <c r="A1220" i="23"/>
  <c r="A1219" i="23"/>
  <c r="A1218" i="23"/>
  <c r="A1217" i="23"/>
  <c r="A1216" i="23"/>
  <c r="L1213" i="23"/>
  <c r="I1213" i="23"/>
  <c r="E1202" i="23" s="1"/>
  <c r="M1212" i="23"/>
  <c r="K1212" i="23"/>
  <c r="J1212" i="23"/>
  <c r="M1211" i="23"/>
  <c r="K1211" i="23"/>
  <c r="J1211" i="23"/>
  <c r="M1210" i="23"/>
  <c r="K1210" i="23"/>
  <c r="J1210" i="23"/>
  <c r="M1209" i="23"/>
  <c r="K1209" i="23"/>
  <c r="J1209" i="23"/>
  <c r="M1208" i="23"/>
  <c r="K1208" i="23"/>
  <c r="J1208" i="23"/>
  <c r="M1207" i="23"/>
  <c r="K1207" i="23"/>
  <c r="J1207" i="23"/>
  <c r="M1206" i="23"/>
  <c r="K1206" i="23"/>
  <c r="J1206" i="23"/>
  <c r="M1205" i="23"/>
  <c r="K1205" i="23"/>
  <c r="J1205" i="23"/>
  <c r="M1204" i="23"/>
  <c r="K1204" i="23"/>
  <c r="J1204" i="23"/>
  <c r="M1203" i="23"/>
  <c r="K1203" i="23"/>
  <c r="J1203" i="23"/>
  <c r="M1202" i="23"/>
  <c r="K1202" i="23"/>
  <c r="J1202" i="23"/>
  <c r="A1200" i="23"/>
  <c r="A1199" i="23"/>
  <c r="A1198" i="23"/>
  <c r="A1197" i="23"/>
  <c r="A1196" i="23"/>
  <c r="A1195" i="23"/>
  <c r="A1194" i="23"/>
  <c r="A1193" i="23"/>
  <c r="L1190" i="23"/>
  <c r="I1190" i="23"/>
  <c r="M1189" i="23"/>
  <c r="K1189" i="23"/>
  <c r="J1189" i="23"/>
  <c r="M1188" i="23"/>
  <c r="K1188" i="23"/>
  <c r="J1188" i="23"/>
  <c r="M1187" i="23"/>
  <c r="K1187" i="23"/>
  <c r="J1187" i="23"/>
  <c r="M1186" i="23"/>
  <c r="K1186" i="23"/>
  <c r="J1186" i="23"/>
  <c r="M1185" i="23"/>
  <c r="K1185" i="23"/>
  <c r="J1185" i="23"/>
  <c r="M1184" i="23"/>
  <c r="K1184" i="23"/>
  <c r="J1184" i="23"/>
  <c r="M1183" i="23"/>
  <c r="K1183" i="23"/>
  <c r="J1183" i="23"/>
  <c r="M1182" i="23"/>
  <c r="K1182" i="23"/>
  <c r="J1182" i="23"/>
  <c r="A1180" i="23"/>
  <c r="A1179" i="23"/>
  <c r="A1178" i="23"/>
  <c r="A1177" i="23"/>
  <c r="A1176" i="23"/>
  <c r="A1175" i="23"/>
  <c r="A1174" i="23"/>
  <c r="A1173" i="23"/>
  <c r="A1172" i="23"/>
  <c r="A1171" i="23"/>
  <c r="A1170" i="23"/>
  <c r="A1169" i="23"/>
  <c r="A1168" i="23"/>
  <c r="L1165" i="23"/>
  <c r="I1165" i="23"/>
  <c r="M1164" i="23"/>
  <c r="K1164" i="23"/>
  <c r="J1164" i="23"/>
  <c r="M1163" i="23"/>
  <c r="K1163" i="23"/>
  <c r="J1163" i="23"/>
  <c r="M1162" i="23"/>
  <c r="K1162" i="23"/>
  <c r="J1162" i="23"/>
  <c r="M1161" i="23"/>
  <c r="K1161" i="23"/>
  <c r="J1161" i="23"/>
  <c r="M1160" i="23"/>
  <c r="K1160" i="23"/>
  <c r="J1160" i="23"/>
  <c r="M1159" i="23"/>
  <c r="K1159" i="23"/>
  <c r="J1159" i="23"/>
  <c r="M1158" i="23"/>
  <c r="K1158" i="23"/>
  <c r="J1158" i="23"/>
  <c r="M1157" i="23"/>
  <c r="K1157" i="23"/>
  <c r="J1157" i="23"/>
  <c r="M1156" i="23"/>
  <c r="K1156" i="23"/>
  <c r="J1156" i="23"/>
  <c r="M1155" i="23"/>
  <c r="K1155" i="23"/>
  <c r="J1155" i="23"/>
  <c r="M1154" i="23"/>
  <c r="K1154" i="23"/>
  <c r="J1154" i="23"/>
  <c r="M1153" i="23"/>
  <c r="K1153" i="23"/>
  <c r="J1153" i="23"/>
  <c r="M1152" i="23"/>
  <c r="K1152" i="23"/>
  <c r="J1152" i="23"/>
  <c r="A1147" i="23"/>
  <c r="A1146" i="23"/>
  <c r="L1143" i="23"/>
  <c r="I1143" i="23"/>
  <c r="E1141" i="23" s="1"/>
  <c r="M1142" i="23"/>
  <c r="K1142" i="23"/>
  <c r="J1142" i="23"/>
  <c r="M1141" i="23"/>
  <c r="K1141" i="23"/>
  <c r="J1141" i="23"/>
  <c r="J1143" i="23" s="1"/>
  <c r="A1139" i="23"/>
  <c r="A1138" i="23"/>
  <c r="A1137" i="23"/>
  <c r="A1136" i="23"/>
  <c r="A1135" i="23"/>
  <c r="A1134" i="23"/>
  <c r="A1133" i="23"/>
  <c r="L1130" i="23"/>
  <c r="I1130" i="23"/>
  <c r="E1123" i="23" s="1"/>
  <c r="M1129" i="23"/>
  <c r="K1129" i="23"/>
  <c r="J1129" i="23"/>
  <c r="M1128" i="23"/>
  <c r="K1128" i="23"/>
  <c r="J1128" i="23"/>
  <c r="M1127" i="23"/>
  <c r="K1127" i="23"/>
  <c r="J1127" i="23"/>
  <c r="M1126" i="23"/>
  <c r="K1126" i="23"/>
  <c r="J1126" i="23"/>
  <c r="M1125" i="23"/>
  <c r="K1125" i="23"/>
  <c r="J1125" i="23"/>
  <c r="M1124" i="23"/>
  <c r="K1124" i="23"/>
  <c r="J1124" i="23"/>
  <c r="M1123" i="23"/>
  <c r="K1123" i="23"/>
  <c r="J1123" i="23"/>
  <c r="A1121" i="23"/>
  <c r="A1120" i="23"/>
  <c r="A1119" i="23"/>
  <c r="A1118" i="23"/>
  <c r="A1117" i="23"/>
  <c r="A1116" i="23"/>
  <c r="A1115" i="23"/>
  <c r="A1114" i="23"/>
  <c r="A1113" i="23"/>
  <c r="A1112" i="23"/>
  <c r="L1109" i="23"/>
  <c r="I1109" i="23"/>
  <c r="E1099" i="23" s="1"/>
  <c r="M1108" i="23"/>
  <c r="K1108" i="23"/>
  <c r="J1108" i="23"/>
  <c r="M1107" i="23"/>
  <c r="K1107" i="23"/>
  <c r="J1107" i="23"/>
  <c r="M1106" i="23"/>
  <c r="K1106" i="23"/>
  <c r="J1106" i="23"/>
  <c r="M1105" i="23"/>
  <c r="K1105" i="23"/>
  <c r="J1105" i="23"/>
  <c r="M1104" i="23"/>
  <c r="K1104" i="23"/>
  <c r="J1104" i="23"/>
  <c r="M1103" i="23"/>
  <c r="K1103" i="23"/>
  <c r="J1103" i="23"/>
  <c r="M1102" i="23"/>
  <c r="K1102" i="23"/>
  <c r="J1102" i="23"/>
  <c r="M1101" i="23"/>
  <c r="K1101" i="23"/>
  <c r="J1101" i="23"/>
  <c r="M1100" i="23"/>
  <c r="K1100" i="23"/>
  <c r="J1100" i="23"/>
  <c r="M1099" i="23"/>
  <c r="K1099" i="23"/>
  <c r="J1099" i="23"/>
  <c r="A1094" i="23"/>
  <c r="A1093" i="23"/>
  <c r="M1090" i="23"/>
  <c r="L1090" i="23"/>
  <c r="I1090" i="23"/>
  <c r="M1089" i="23"/>
  <c r="K1089" i="23"/>
  <c r="J1089" i="23"/>
  <c r="M1088" i="23"/>
  <c r="K1088" i="23"/>
  <c r="J1088" i="23"/>
  <c r="E1088" i="23"/>
  <c r="A1086" i="23"/>
  <c r="A1085" i="23"/>
  <c r="A1084" i="23"/>
  <c r="A1083" i="23"/>
  <c r="A1082" i="23"/>
  <c r="A1081" i="23"/>
  <c r="A1080" i="23"/>
  <c r="A1079" i="23"/>
  <c r="A1078" i="23"/>
  <c r="A1077" i="23"/>
  <c r="A1076" i="23"/>
  <c r="A1075" i="23"/>
  <c r="A1074" i="23"/>
  <c r="A1073" i="23"/>
  <c r="A1072" i="23"/>
  <c r="A1071" i="23"/>
  <c r="A1070" i="23"/>
  <c r="L1067" i="23"/>
  <c r="I1067" i="23"/>
  <c r="E1050" i="23" s="1"/>
  <c r="M1066" i="23"/>
  <c r="K1066" i="23"/>
  <c r="J1066" i="23"/>
  <c r="M1065" i="23"/>
  <c r="K1065" i="23"/>
  <c r="J1065" i="23"/>
  <c r="M1064" i="23"/>
  <c r="K1064" i="23"/>
  <c r="J1064" i="23"/>
  <c r="M1063" i="23"/>
  <c r="K1063" i="23"/>
  <c r="J1063" i="23"/>
  <c r="M1062" i="23"/>
  <c r="K1062" i="23"/>
  <c r="J1062" i="23"/>
  <c r="M1061" i="23"/>
  <c r="K1061" i="23"/>
  <c r="J1061" i="23"/>
  <c r="M1060" i="23"/>
  <c r="K1060" i="23"/>
  <c r="J1060" i="23"/>
  <c r="M1059" i="23"/>
  <c r="K1059" i="23"/>
  <c r="J1059" i="23"/>
  <c r="M1058" i="23"/>
  <c r="K1058" i="23"/>
  <c r="J1058" i="23"/>
  <c r="M1057" i="23"/>
  <c r="K1057" i="23"/>
  <c r="J1057" i="23"/>
  <c r="M1056" i="23"/>
  <c r="K1056" i="23"/>
  <c r="J1056" i="23"/>
  <c r="M1055" i="23"/>
  <c r="K1055" i="23"/>
  <c r="J1055" i="23"/>
  <c r="M1054" i="23"/>
  <c r="K1054" i="23"/>
  <c r="J1054" i="23"/>
  <c r="M1053" i="23"/>
  <c r="K1053" i="23"/>
  <c r="J1053" i="23"/>
  <c r="M1052" i="23"/>
  <c r="K1052" i="23"/>
  <c r="J1052" i="23"/>
  <c r="M1051" i="23"/>
  <c r="K1051" i="23"/>
  <c r="J1051" i="23"/>
  <c r="M1050" i="23"/>
  <c r="K1050" i="23"/>
  <c r="J1050" i="23"/>
  <c r="A1045" i="23"/>
  <c r="A1044" i="23"/>
  <c r="A1043" i="23"/>
  <c r="A1042" i="23"/>
  <c r="A1041" i="23"/>
  <c r="A1040" i="23"/>
  <c r="A1039" i="23"/>
  <c r="A1038" i="23"/>
  <c r="A1037" i="23"/>
  <c r="A1036" i="23"/>
  <c r="A1035" i="23"/>
  <c r="A1034" i="23"/>
  <c r="A1033" i="23"/>
  <c r="A1032" i="23"/>
  <c r="L1029" i="23"/>
  <c r="I1029" i="23"/>
  <c r="K1029" i="23" s="1"/>
  <c r="M1028" i="23"/>
  <c r="K1028" i="23"/>
  <c r="J1028" i="23"/>
  <c r="M1027" i="23"/>
  <c r="K1027" i="23"/>
  <c r="J1027" i="23"/>
  <c r="M1026" i="23"/>
  <c r="K1026" i="23"/>
  <c r="J1026" i="23"/>
  <c r="M1025" i="23"/>
  <c r="K1025" i="23"/>
  <c r="J1025" i="23"/>
  <c r="M1024" i="23"/>
  <c r="K1024" i="23"/>
  <c r="J1024" i="23"/>
  <c r="M1023" i="23"/>
  <c r="K1023" i="23"/>
  <c r="J1023" i="23"/>
  <c r="M1022" i="23"/>
  <c r="K1022" i="23"/>
  <c r="J1022" i="23"/>
  <c r="M1021" i="23"/>
  <c r="K1021" i="23"/>
  <c r="J1021" i="23"/>
  <c r="M1020" i="23"/>
  <c r="K1020" i="23"/>
  <c r="J1020" i="23"/>
  <c r="M1019" i="23"/>
  <c r="K1019" i="23"/>
  <c r="J1019" i="23"/>
  <c r="M1018" i="23"/>
  <c r="K1018" i="23"/>
  <c r="J1018" i="23"/>
  <c r="M1017" i="23"/>
  <c r="K1017" i="23"/>
  <c r="J1017" i="23"/>
  <c r="M1016" i="23"/>
  <c r="K1016" i="23"/>
  <c r="J1016" i="23"/>
  <c r="M1015" i="23"/>
  <c r="K1015" i="23"/>
  <c r="J1015" i="23"/>
  <c r="A1013" i="23"/>
  <c r="A1012" i="23"/>
  <c r="A1011" i="23"/>
  <c r="A1010" i="23"/>
  <c r="A1009" i="23"/>
  <c r="A1008" i="23"/>
  <c r="A1007" i="23"/>
  <c r="A1006" i="23"/>
  <c r="A1005" i="23"/>
  <c r="A1004" i="23"/>
  <c r="A1003" i="23"/>
  <c r="L1000" i="23"/>
  <c r="I1000" i="23"/>
  <c r="E989" i="23" s="1"/>
  <c r="M999" i="23"/>
  <c r="K999" i="23"/>
  <c r="J999" i="23"/>
  <c r="M998" i="23"/>
  <c r="K998" i="23"/>
  <c r="J998" i="23"/>
  <c r="M997" i="23"/>
  <c r="K997" i="23"/>
  <c r="J997" i="23"/>
  <c r="M996" i="23"/>
  <c r="K996" i="23"/>
  <c r="J996" i="23"/>
  <c r="M995" i="23"/>
  <c r="K995" i="23"/>
  <c r="J995" i="23"/>
  <c r="M994" i="23"/>
  <c r="K994" i="23"/>
  <c r="J994" i="23"/>
  <c r="M993" i="23"/>
  <c r="K993" i="23"/>
  <c r="J993" i="23"/>
  <c r="M992" i="23"/>
  <c r="K992" i="23"/>
  <c r="J992" i="23"/>
  <c r="M991" i="23"/>
  <c r="K991" i="23"/>
  <c r="J991" i="23"/>
  <c r="M990" i="23"/>
  <c r="K990" i="23"/>
  <c r="J990" i="23"/>
  <c r="M989" i="23"/>
  <c r="K989" i="23"/>
  <c r="J989" i="23"/>
  <c r="A987" i="23"/>
  <c r="A986" i="23"/>
  <c r="A985" i="23"/>
  <c r="A984" i="23"/>
  <c r="A983" i="23"/>
  <c r="L980" i="23"/>
  <c r="I980" i="23"/>
  <c r="E975" i="23" s="1"/>
  <c r="M979" i="23"/>
  <c r="K979" i="23"/>
  <c r="J979" i="23"/>
  <c r="M978" i="23"/>
  <c r="K978" i="23"/>
  <c r="J978" i="23"/>
  <c r="M977" i="23"/>
  <c r="K977" i="23"/>
  <c r="J977" i="23"/>
  <c r="M976" i="23"/>
  <c r="K976" i="23"/>
  <c r="J976" i="23"/>
  <c r="M975" i="23"/>
  <c r="K975" i="23"/>
  <c r="J975" i="23"/>
  <c r="A973" i="23"/>
  <c r="A972" i="23"/>
  <c r="A971" i="23"/>
  <c r="A970" i="23"/>
  <c r="A969" i="23"/>
  <c r="A968" i="23"/>
  <c r="A967" i="23"/>
  <c r="L964" i="23"/>
  <c r="I964" i="23"/>
  <c r="E957" i="23" s="1"/>
  <c r="M963" i="23"/>
  <c r="K963" i="23"/>
  <c r="J963" i="23"/>
  <c r="M962" i="23"/>
  <c r="K962" i="23"/>
  <c r="J962" i="23"/>
  <c r="M961" i="23"/>
  <c r="K961" i="23"/>
  <c r="J961" i="23"/>
  <c r="M960" i="23"/>
  <c r="K960" i="23"/>
  <c r="J960" i="23"/>
  <c r="M959" i="23"/>
  <c r="K959" i="23"/>
  <c r="J959" i="23"/>
  <c r="M958" i="23"/>
  <c r="K958" i="23"/>
  <c r="J958" i="23"/>
  <c r="M957" i="23"/>
  <c r="K957" i="23"/>
  <c r="J957" i="23"/>
  <c r="A952" i="23"/>
  <c r="A951" i="23"/>
  <c r="A950" i="23"/>
  <c r="L947" i="23"/>
  <c r="I947" i="23"/>
  <c r="K947" i="23" s="1"/>
  <c r="M946" i="23"/>
  <c r="K946" i="23"/>
  <c r="J946" i="23"/>
  <c r="M945" i="23"/>
  <c r="K945" i="23"/>
  <c r="J945" i="23"/>
  <c r="M944" i="23"/>
  <c r="K944" i="23"/>
  <c r="J944" i="23"/>
  <c r="A942" i="23"/>
  <c r="A941" i="23"/>
  <c r="A940" i="23"/>
  <c r="A939" i="23"/>
  <c r="A938" i="23"/>
  <c r="A937" i="23"/>
  <c r="A936" i="23"/>
  <c r="L933" i="23"/>
  <c r="I933" i="23"/>
  <c r="E926" i="23" s="1"/>
  <c r="M932" i="23"/>
  <c r="K932" i="23"/>
  <c r="J932" i="23"/>
  <c r="M931" i="23"/>
  <c r="K931" i="23"/>
  <c r="J931" i="23"/>
  <c r="M930" i="23"/>
  <c r="K930" i="23"/>
  <c r="J930" i="23"/>
  <c r="M929" i="23"/>
  <c r="K929" i="23"/>
  <c r="J929" i="23"/>
  <c r="M928" i="23"/>
  <c r="K928" i="23"/>
  <c r="J928" i="23"/>
  <c r="M927" i="23"/>
  <c r="K927" i="23"/>
  <c r="J927" i="23"/>
  <c r="M926" i="23"/>
  <c r="K926" i="23"/>
  <c r="J926" i="23"/>
  <c r="A924" i="23"/>
  <c r="A923" i="23"/>
  <c r="A922" i="23"/>
  <c r="A921" i="23"/>
  <c r="A920" i="23"/>
  <c r="A919" i="23"/>
  <c r="A918" i="23"/>
  <c r="A917" i="23"/>
  <c r="A916" i="23"/>
  <c r="A915" i="23"/>
  <c r="A914" i="23"/>
  <c r="A913" i="23"/>
  <c r="A912" i="23"/>
  <c r="A911" i="23"/>
  <c r="A910" i="23"/>
  <c r="A909" i="23"/>
  <c r="A908" i="23"/>
  <c r="A907" i="23"/>
  <c r="A906" i="23"/>
  <c r="A905" i="23"/>
  <c r="L902" i="23"/>
  <c r="I902" i="23"/>
  <c r="E882" i="23" s="1"/>
  <c r="M901" i="23"/>
  <c r="K901" i="23"/>
  <c r="J901" i="23"/>
  <c r="M900" i="23"/>
  <c r="K900" i="23"/>
  <c r="J900" i="23"/>
  <c r="M899" i="23"/>
  <c r="K899" i="23"/>
  <c r="J899" i="23"/>
  <c r="M898" i="23"/>
  <c r="K898" i="23"/>
  <c r="J898" i="23"/>
  <c r="M897" i="23"/>
  <c r="K897" i="23"/>
  <c r="J897" i="23"/>
  <c r="M896" i="23"/>
  <c r="K896" i="23"/>
  <c r="J896" i="23"/>
  <c r="M895" i="23"/>
  <c r="K895" i="23"/>
  <c r="J895" i="23"/>
  <c r="M894" i="23"/>
  <c r="K894" i="23"/>
  <c r="J894" i="23"/>
  <c r="M893" i="23"/>
  <c r="K893" i="23"/>
  <c r="J893" i="23"/>
  <c r="M892" i="23"/>
  <c r="K892" i="23"/>
  <c r="J892" i="23"/>
  <c r="M891" i="23"/>
  <c r="K891" i="23"/>
  <c r="J891" i="23"/>
  <c r="M890" i="23"/>
  <c r="K890" i="23"/>
  <c r="J890" i="23"/>
  <c r="M889" i="23"/>
  <c r="K889" i="23"/>
  <c r="J889" i="23"/>
  <c r="M888" i="23"/>
  <c r="K888" i="23"/>
  <c r="J888" i="23"/>
  <c r="M887" i="23"/>
  <c r="K887" i="23"/>
  <c r="J887" i="23"/>
  <c r="M886" i="23"/>
  <c r="K886" i="23"/>
  <c r="J886" i="23"/>
  <c r="M885" i="23"/>
  <c r="K885" i="23"/>
  <c r="J885" i="23"/>
  <c r="M884" i="23"/>
  <c r="K884" i="23"/>
  <c r="J884" i="23"/>
  <c r="M883" i="23"/>
  <c r="K883" i="23"/>
  <c r="J883" i="23"/>
  <c r="M882" i="23"/>
  <c r="K882" i="23"/>
  <c r="J882" i="23"/>
  <c r="A880" i="23"/>
  <c r="A879" i="23"/>
  <c r="A878" i="23"/>
  <c r="A877" i="23"/>
  <c r="A876" i="23"/>
  <c r="A875" i="23"/>
  <c r="A874" i="23"/>
  <c r="A873" i="23"/>
  <c r="A872" i="23"/>
  <c r="A871" i="23"/>
  <c r="A870" i="23"/>
  <c r="A869" i="23"/>
  <c r="A868" i="23"/>
  <c r="A867" i="23"/>
  <c r="A866" i="23"/>
  <c r="A865" i="23"/>
  <c r="A864" i="23"/>
  <c r="A863" i="23"/>
  <c r="L860" i="23"/>
  <c r="I860" i="23"/>
  <c r="M859" i="23"/>
  <c r="K859" i="23"/>
  <c r="J859" i="23"/>
  <c r="M858" i="23"/>
  <c r="K858" i="23"/>
  <c r="J858" i="23"/>
  <c r="M857" i="23"/>
  <c r="K857" i="23"/>
  <c r="J857" i="23"/>
  <c r="M856" i="23"/>
  <c r="K856" i="23"/>
  <c r="J856" i="23"/>
  <c r="M855" i="23"/>
  <c r="K855" i="23"/>
  <c r="J855" i="23"/>
  <c r="M854" i="23"/>
  <c r="K854" i="23"/>
  <c r="J854" i="23"/>
  <c r="M853" i="23"/>
  <c r="K853" i="23"/>
  <c r="J853" i="23"/>
  <c r="M852" i="23"/>
  <c r="K852" i="23"/>
  <c r="J852" i="23"/>
  <c r="M851" i="23"/>
  <c r="K851" i="23"/>
  <c r="J851" i="23"/>
  <c r="M850" i="23"/>
  <c r="K850" i="23"/>
  <c r="J850" i="23"/>
  <c r="M849" i="23"/>
  <c r="K849" i="23"/>
  <c r="J849" i="23"/>
  <c r="M848" i="23"/>
  <c r="K848" i="23"/>
  <c r="J848" i="23"/>
  <c r="M847" i="23"/>
  <c r="K847" i="23"/>
  <c r="J847" i="23"/>
  <c r="M846" i="23"/>
  <c r="K846" i="23"/>
  <c r="J846" i="23"/>
  <c r="M845" i="23"/>
  <c r="K845" i="23"/>
  <c r="J845" i="23"/>
  <c r="M844" i="23"/>
  <c r="K844" i="23"/>
  <c r="J844" i="23"/>
  <c r="M843" i="23"/>
  <c r="K843" i="23"/>
  <c r="J843" i="23"/>
  <c r="M842" i="23"/>
  <c r="K842" i="23"/>
  <c r="J842" i="23"/>
  <c r="A837" i="23"/>
  <c r="A836" i="23"/>
  <c r="A835" i="23"/>
  <c r="A834" i="23"/>
  <c r="A833" i="23"/>
  <c r="L830" i="23"/>
  <c r="I830" i="23"/>
  <c r="E825" i="23" s="1"/>
  <c r="M829" i="23"/>
  <c r="K829" i="23"/>
  <c r="J829" i="23"/>
  <c r="M828" i="23"/>
  <c r="K828" i="23"/>
  <c r="J828" i="23"/>
  <c r="M827" i="23"/>
  <c r="K827" i="23"/>
  <c r="J827" i="23"/>
  <c r="M826" i="23"/>
  <c r="K826" i="23"/>
  <c r="J826" i="23"/>
  <c r="M825" i="23"/>
  <c r="K825" i="23"/>
  <c r="J825" i="23"/>
  <c r="A823" i="23"/>
  <c r="A822" i="23"/>
  <c r="A821" i="23"/>
  <c r="A820" i="23"/>
  <c r="A819" i="23"/>
  <c r="L816" i="23"/>
  <c r="I816" i="23"/>
  <c r="E811" i="23" s="1"/>
  <c r="M815" i="23"/>
  <c r="K815" i="23"/>
  <c r="J815" i="23"/>
  <c r="M814" i="23"/>
  <c r="K814" i="23"/>
  <c r="J814" i="23"/>
  <c r="M813" i="23"/>
  <c r="K813" i="23"/>
  <c r="J813" i="23"/>
  <c r="M812" i="23"/>
  <c r="K812" i="23"/>
  <c r="J812" i="23"/>
  <c r="M811" i="23"/>
  <c r="K811" i="23"/>
  <c r="J811" i="23"/>
  <c r="A809" i="23"/>
  <c r="A808" i="23"/>
  <c r="A807" i="23"/>
  <c r="A806" i="23"/>
  <c r="A805" i="23"/>
  <c r="A804" i="23"/>
  <c r="A803" i="23"/>
  <c r="A802" i="23"/>
  <c r="A801" i="23"/>
  <c r="L798" i="23"/>
  <c r="I798" i="23"/>
  <c r="E789" i="23" s="1"/>
  <c r="M797" i="23"/>
  <c r="K797" i="23"/>
  <c r="J797" i="23"/>
  <c r="M796" i="23"/>
  <c r="K796" i="23"/>
  <c r="J796" i="23"/>
  <c r="M795" i="23"/>
  <c r="K795" i="23"/>
  <c r="J795" i="23"/>
  <c r="M794" i="23"/>
  <c r="K794" i="23"/>
  <c r="J794" i="23"/>
  <c r="M793" i="23"/>
  <c r="K793" i="23"/>
  <c r="J793" i="23"/>
  <c r="M792" i="23"/>
  <c r="K792" i="23"/>
  <c r="J792" i="23"/>
  <c r="M791" i="23"/>
  <c r="K791" i="23"/>
  <c r="J791" i="23"/>
  <c r="M790" i="23"/>
  <c r="K790" i="23"/>
  <c r="J790" i="23"/>
  <c r="M789" i="23"/>
  <c r="K789" i="23"/>
  <c r="J789" i="23"/>
  <c r="A787" i="23"/>
  <c r="A786" i="23"/>
  <c r="A785" i="23"/>
  <c r="A784" i="23"/>
  <c r="A783" i="23"/>
  <c r="A782" i="23"/>
  <c r="L779" i="23"/>
  <c r="I779" i="23"/>
  <c r="M778" i="23"/>
  <c r="K778" i="23"/>
  <c r="J778" i="23"/>
  <c r="M777" i="23"/>
  <c r="K777" i="23"/>
  <c r="J777" i="23"/>
  <c r="M776" i="23"/>
  <c r="K776" i="23"/>
  <c r="J776" i="23"/>
  <c r="M775" i="23"/>
  <c r="K775" i="23"/>
  <c r="J775" i="23"/>
  <c r="M774" i="23"/>
  <c r="K774" i="23"/>
  <c r="J774" i="23"/>
  <c r="M773" i="23"/>
  <c r="K773" i="23"/>
  <c r="J773" i="23"/>
  <c r="A771" i="23"/>
  <c r="A770" i="23"/>
  <c r="A769" i="23"/>
  <c r="A768" i="23"/>
  <c r="L765" i="23"/>
  <c r="I765" i="23"/>
  <c r="M764" i="23"/>
  <c r="K764" i="23"/>
  <c r="J764" i="23"/>
  <c r="M763" i="23"/>
  <c r="K763" i="23"/>
  <c r="J763" i="23"/>
  <c r="M762" i="23"/>
  <c r="K762" i="23"/>
  <c r="J762" i="23"/>
  <c r="M761" i="23"/>
  <c r="K761" i="23"/>
  <c r="J761" i="23"/>
  <c r="A756" i="23"/>
  <c r="A755" i="23"/>
  <c r="A754" i="23"/>
  <c r="A753" i="23"/>
  <c r="L750" i="23"/>
  <c r="I750" i="23"/>
  <c r="E746" i="23" s="1"/>
  <c r="M749" i="23"/>
  <c r="K749" i="23"/>
  <c r="J749" i="23"/>
  <c r="M748" i="23"/>
  <c r="K748" i="23"/>
  <c r="J748" i="23"/>
  <c r="M747" i="23"/>
  <c r="K747" i="23"/>
  <c r="J747" i="23"/>
  <c r="M746" i="23"/>
  <c r="K746" i="23"/>
  <c r="J746" i="23"/>
  <c r="A744" i="23"/>
  <c r="A743" i="23"/>
  <c r="A742" i="23"/>
  <c r="A741" i="23"/>
  <c r="A740" i="23"/>
  <c r="A739" i="23"/>
  <c r="A738" i="23"/>
  <c r="A737" i="23"/>
  <c r="L734" i="23"/>
  <c r="I734" i="23"/>
  <c r="E726" i="23" s="1"/>
  <c r="M733" i="23"/>
  <c r="K733" i="23"/>
  <c r="J733" i="23"/>
  <c r="M732" i="23"/>
  <c r="K732" i="23"/>
  <c r="J732" i="23"/>
  <c r="M731" i="23"/>
  <c r="K731" i="23"/>
  <c r="J731" i="23"/>
  <c r="M730" i="23"/>
  <c r="K730" i="23"/>
  <c r="J730" i="23"/>
  <c r="M729" i="23"/>
  <c r="K729" i="23"/>
  <c r="J729" i="23"/>
  <c r="M728" i="23"/>
  <c r="K728" i="23"/>
  <c r="J728" i="23"/>
  <c r="M727" i="23"/>
  <c r="K727" i="23"/>
  <c r="J727" i="23"/>
  <c r="M726" i="23"/>
  <c r="K726" i="23"/>
  <c r="J726" i="23"/>
  <c r="A724" i="23"/>
  <c r="A723" i="23"/>
  <c r="A722" i="23"/>
  <c r="L719" i="23"/>
  <c r="I719" i="23"/>
  <c r="E716" i="23" s="1"/>
  <c r="M718" i="23"/>
  <c r="K718" i="23"/>
  <c r="J718" i="23"/>
  <c r="M717" i="23"/>
  <c r="K717" i="23"/>
  <c r="J717" i="23"/>
  <c r="M716" i="23"/>
  <c r="K716" i="23"/>
  <c r="J716" i="23"/>
  <c r="A714" i="23"/>
  <c r="A713" i="23"/>
  <c r="A712" i="23"/>
  <c r="A711" i="23"/>
  <c r="A710" i="23"/>
  <c r="A709" i="23"/>
  <c r="A708" i="23"/>
  <c r="L705" i="23"/>
  <c r="I705" i="23"/>
  <c r="E698" i="23" s="1"/>
  <c r="M704" i="23"/>
  <c r="K704" i="23"/>
  <c r="J704" i="23"/>
  <c r="M703" i="23"/>
  <c r="K703" i="23"/>
  <c r="J703" i="23"/>
  <c r="M702" i="23"/>
  <c r="K702" i="23"/>
  <c r="J702" i="23"/>
  <c r="M701" i="23"/>
  <c r="K701" i="23"/>
  <c r="J701" i="23"/>
  <c r="M700" i="23"/>
  <c r="K700" i="23"/>
  <c r="J700" i="23"/>
  <c r="M699" i="23"/>
  <c r="K699" i="23"/>
  <c r="J699" i="23"/>
  <c r="M698" i="23"/>
  <c r="K698" i="23"/>
  <c r="J698" i="23"/>
  <c r="A696" i="23"/>
  <c r="A695" i="23"/>
  <c r="A694" i="23"/>
  <c r="A693" i="23"/>
  <c r="A692" i="23"/>
  <c r="A691" i="23"/>
  <c r="L688" i="23"/>
  <c r="I688" i="23"/>
  <c r="M687" i="23"/>
  <c r="K687" i="23"/>
  <c r="J687" i="23"/>
  <c r="M686" i="23"/>
  <c r="K686" i="23"/>
  <c r="J686" i="23"/>
  <c r="M685" i="23"/>
  <c r="K685" i="23"/>
  <c r="J685" i="23"/>
  <c r="M684" i="23"/>
  <c r="K684" i="23"/>
  <c r="J684" i="23"/>
  <c r="M683" i="23"/>
  <c r="K683" i="23"/>
  <c r="J683" i="23"/>
  <c r="M682" i="23"/>
  <c r="K682" i="23"/>
  <c r="J682" i="23"/>
  <c r="A680" i="23"/>
  <c r="A679" i="23"/>
  <c r="A678" i="23"/>
  <c r="A677" i="23"/>
  <c r="A676" i="23"/>
  <c r="A675" i="23"/>
  <c r="A674" i="23"/>
  <c r="A673" i="23"/>
  <c r="A672" i="23"/>
  <c r="A671" i="23"/>
  <c r="A670" i="23"/>
  <c r="L667" i="23"/>
  <c r="I667" i="23"/>
  <c r="M666" i="23"/>
  <c r="K666" i="23"/>
  <c r="J666" i="23"/>
  <c r="M665" i="23"/>
  <c r="K665" i="23"/>
  <c r="J665" i="23"/>
  <c r="M664" i="23"/>
  <c r="K664" i="23"/>
  <c r="J664" i="23"/>
  <c r="M663" i="23"/>
  <c r="K663" i="23"/>
  <c r="J663" i="23"/>
  <c r="M662" i="23"/>
  <c r="K662" i="23"/>
  <c r="J662" i="23"/>
  <c r="M661" i="23"/>
  <c r="K661" i="23"/>
  <c r="J661" i="23"/>
  <c r="M660" i="23"/>
  <c r="K660" i="23"/>
  <c r="J660" i="23"/>
  <c r="M659" i="23"/>
  <c r="K659" i="23"/>
  <c r="J659" i="23"/>
  <c r="M658" i="23"/>
  <c r="K658" i="23"/>
  <c r="J658" i="23"/>
  <c r="M657" i="23"/>
  <c r="K657" i="23"/>
  <c r="J657" i="23"/>
  <c r="M656" i="23"/>
  <c r="K656" i="23"/>
  <c r="J656" i="23"/>
  <c r="M655" i="23"/>
  <c r="K655" i="23"/>
  <c r="J655" i="23"/>
  <c r="M654" i="23"/>
  <c r="K654" i="23"/>
  <c r="J654" i="23"/>
  <c r="A649" i="23"/>
  <c r="A648" i="23"/>
  <c r="A647" i="23"/>
  <c r="L644" i="23"/>
  <c r="I644" i="23"/>
  <c r="M643" i="23"/>
  <c r="K643" i="23"/>
  <c r="J643" i="23"/>
  <c r="M642" i="23"/>
  <c r="K642" i="23"/>
  <c r="J642" i="23"/>
  <c r="M641" i="23"/>
  <c r="K641" i="23"/>
  <c r="J641" i="23"/>
  <c r="A639" i="23"/>
  <c r="A638" i="23"/>
  <c r="A637" i="23"/>
  <c r="L634" i="23"/>
  <c r="I634" i="23"/>
  <c r="M633" i="23"/>
  <c r="K633" i="23"/>
  <c r="J633" i="23"/>
  <c r="M632" i="23"/>
  <c r="K632" i="23"/>
  <c r="J632" i="23"/>
  <c r="M631" i="23"/>
  <c r="K631" i="23"/>
  <c r="J631" i="23"/>
  <c r="A629" i="23"/>
  <c r="A628" i="23"/>
  <c r="A627" i="23"/>
  <c r="A626" i="23"/>
  <c r="A625" i="23"/>
  <c r="A624" i="23"/>
  <c r="L621" i="23"/>
  <c r="I621" i="23"/>
  <c r="E614" i="23" s="1"/>
  <c r="M620" i="23"/>
  <c r="K620" i="23"/>
  <c r="J620" i="23"/>
  <c r="M619" i="23"/>
  <c r="K619" i="23"/>
  <c r="J619" i="23"/>
  <c r="M618" i="23"/>
  <c r="K618" i="23"/>
  <c r="J618" i="23"/>
  <c r="M617" i="23"/>
  <c r="K617" i="23"/>
  <c r="J617" i="23"/>
  <c r="M616" i="23"/>
  <c r="K616" i="23"/>
  <c r="J616" i="23"/>
  <c r="M615" i="23"/>
  <c r="K615" i="23"/>
  <c r="J615" i="23"/>
  <c r="M614" i="23"/>
  <c r="K614" i="23"/>
  <c r="J614" i="23"/>
  <c r="A612" i="23"/>
  <c r="A611" i="23"/>
  <c r="A610" i="23"/>
  <c r="A609" i="23"/>
  <c r="A608" i="23"/>
  <c r="L605" i="23"/>
  <c r="I605" i="23"/>
  <c r="M604" i="23"/>
  <c r="K604" i="23"/>
  <c r="J604" i="23"/>
  <c r="M603" i="23"/>
  <c r="K603" i="23"/>
  <c r="J603" i="23"/>
  <c r="M602" i="23"/>
  <c r="K602" i="23"/>
  <c r="J602" i="23"/>
  <c r="M601" i="23"/>
  <c r="K601" i="23"/>
  <c r="J601" i="23"/>
  <c r="M600" i="23"/>
  <c r="K600" i="23"/>
  <c r="J600" i="23"/>
  <c r="A595" i="23"/>
  <c r="A594" i="23"/>
  <c r="A593" i="23"/>
  <c r="A592" i="23"/>
  <c r="A591" i="23"/>
  <c r="A590" i="23"/>
  <c r="A589" i="23"/>
  <c r="L586" i="23"/>
  <c r="I586" i="23"/>
  <c r="E578" i="23" s="1"/>
  <c r="M585" i="23"/>
  <c r="K585" i="23"/>
  <c r="J585" i="23"/>
  <c r="M584" i="23"/>
  <c r="K584" i="23"/>
  <c r="J584" i="23"/>
  <c r="M583" i="23"/>
  <c r="K583" i="23"/>
  <c r="J583" i="23"/>
  <c r="M582" i="23"/>
  <c r="K582" i="23"/>
  <c r="J582" i="23"/>
  <c r="M581" i="23"/>
  <c r="K581" i="23"/>
  <c r="J581" i="23"/>
  <c r="M580" i="23"/>
  <c r="K580" i="23"/>
  <c r="J580" i="23"/>
  <c r="M579" i="23"/>
  <c r="K579" i="23"/>
  <c r="J579" i="23"/>
  <c r="M578" i="23"/>
  <c r="K578" i="23"/>
  <c r="J578" i="23"/>
  <c r="A576" i="23"/>
  <c r="A575" i="23"/>
  <c r="A574" i="23"/>
  <c r="A573" i="23"/>
  <c r="A572" i="23"/>
  <c r="L569" i="23"/>
  <c r="I569" i="23"/>
  <c r="E564" i="23" s="1"/>
  <c r="M568" i="23"/>
  <c r="K568" i="23"/>
  <c r="J568" i="23"/>
  <c r="M567" i="23"/>
  <c r="K567" i="23"/>
  <c r="J567" i="23"/>
  <c r="M566" i="23"/>
  <c r="K566" i="23"/>
  <c r="J566" i="23"/>
  <c r="M565" i="23"/>
  <c r="K565" i="23"/>
  <c r="J565" i="23"/>
  <c r="M564" i="23"/>
  <c r="K564" i="23"/>
  <c r="J564" i="23"/>
  <c r="A562" i="23"/>
  <c r="A561" i="23"/>
  <c r="A560" i="23"/>
  <c r="A559" i="23"/>
  <c r="A558" i="23"/>
  <c r="A557" i="23"/>
  <c r="A556" i="23"/>
  <c r="A555" i="23"/>
  <c r="A554" i="23"/>
  <c r="A553" i="23"/>
  <c r="A552" i="23"/>
  <c r="A551" i="23"/>
  <c r="A550" i="23"/>
  <c r="A549" i="23"/>
  <c r="L546" i="23"/>
  <c r="I546" i="23"/>
  <c r="M545" i="23"/>
  <c r="K545" i="23"/>
  <c r="J545" i="23"/>
  <c r="M544" i="23"/>
  <c r="K544" i="23"/>
  <c r="J544" i="23"/>
  <c r="M543" i="23"/>
  <c r="K543" i="23"/>
  <c r="J543" i="23"/>
  <c r="M542" i="23"/>
  <c r="K542" i="23"/>
  <c r="J542" i="23"/>
  <c r="M541" i="23"/>
  <c r="K541" i="23"/>
  <c r="J541" i="23"/>
  <c r="M540" i="23"/>
  <c r="K540" i="23"/>
  <c r="J540" i="23"/>
  <c r="M539" i="23"/>
  <c r="K539" i="23"/>
  <c r="J539" i="23"/>
  <c r="M538" i="23"/>
  <c r="K538" i="23"/>
  <c r="J538" i="23"/>
  <c r="M537" i="23"/>
  <c r="K537" i="23"/>
  <c r="J537" i="23"/>
  <c r="M536" i="23"/>
  <c r="K536" i="23"/>
  <c r="J536" i="23"/>
  <c r="M535" i="23"/>
  <c r="K535" i="23"/>
  <c r="J535" i="23"/>
  <c r="M534" i="23"/>
  <c r="K534" i="23"/>
  <c r="J534" i="23"/>
  <c r="M533" i="23"/>
  <c r="K533" i="23"/>
  <c r="J533" i="23"/>
  <c r="M532" i="23"/>
  <c r="K532" i="23"/>
  <c r="J532" i="23"/>
  <c r="A527" i="23"/>
  <c r="A526" i="23"/>
  <c r="A525" i="23"/>
  <c r="A524" i="23"/>
  <c r="L521" i="23"/>
  <c r="I521" i="23"/>
  <c r="E517" i="23" s="1"/>
  <c r="M520" i="23"/>
  <c r="K520" i="23"/>
  <c r="J520" i="23"/>
  <c r="M519" i="23"/>
  <c r="K519" i="23"/>
  <c r="J519" i="23"/>
  <c r="M518" i="23"/>
  <c r="K518" i="23"/>
  <c r="J518" i="23"/>
  <c r="M517" i="23"/>
  <c r="K517" i="23"/>
  <c r="J517" i="23"/>
  <c r="A515" i="23"/>
  <c r="A514" i="23"/>
  <c r="A513" i="23"/>
  <c r="A512" i="23"/>
  <c r="A511" i="23"/>
  <c r="A510" i="23"/>
  <c r="A509" i="23"/>
  <c r="A508" i="23"/>
  <c r="A507" i="23"/>
  <c r="A506" i="23"/>
  <c r="A505" i="23"/>
  <c r="A504" i="23"/>
  <c r="A503" i="23"/>
  <c r="L500" i="23"/>
  <c r="I500" i="23"/>
  <c r="E487" i="23" s="1"/>
  <c r="M499" i="23"/>
  <c r="K499" i="23"/>
  <c r="J499" i="23"/>
  <c r="M498" i="23"/>
  <c r="K498" i="23"/>
  <c r="J498" i="23"/>
  <c r="M497" i="23"/>
  <c r="K497" i="23"/>
  <c r="J497" i="23"/>
  <c r="M496" i="23"/>
  <c r="K496" i="23"/>
  <c r="J496" i="23"/>
  <c r="M495" i="23"/>
  <c r="K495" i="23"/>
  <c r="J495" i="23"/>
  <c r="M494" i="23"/>
  <c r="K494" i="23"/>
  <c r="J494" i="23"/>
  <c r="M493" i="23"/>
  <c r="K493" i="23"/>
  <c r="J493" i="23"/>
  <c r="M492" i="23"/>
  <c r="K492" i="23"/>
  <c r="J492" i="23"/>
  <c r="M491" i="23"/>
  <c r="K491" i="23"/>
  <c r="J491" i="23"/>
  <c r="M490" i="23"/>
  <c r="K490" i="23"/>
  <c r="J490" i="23"/>
  <c r="M489" i="23"/>
  <c r="K489" i="23"/>
  <c r="J489" i="23"/>
  <c r="M488" i="23"/>
  <c r="K488" i="23"/>
  <c r="J488" i="23"/>
  <c r="M487" i="23"/>
  <c r="K487" i="23"/>
  <c r="J487" i="23"/>
  <c r="A482" i="23"/>
  <c r="A481" i="23"/>
  <c r="A480" i="23"/>
  <c r="A479" i="23"/>
  <c r="A478" i="23"/>
  <c r="L475" i="23"/>
  <c r="I475" i="23"/>
  <c r="M474" i="23"/>
  <c r="K474" i="23"/>
  <c r="J474" i="23"/>
  <c r="M473" i="23"/>
  <c r="K473" i="23"/>
  <c r="J473" i="23"/>
  <c r="M472" i="23"/>
  <c r="K472" i="23"/>
  <c r="J472" i="23"/>
  <c r="M471" i="23"/>
  <c r="K471" i="23"/>
  <c r="J471" i="23"/>
  <c r="M470" i="23"/>
  <c r="K470" i="23"/>
  <c r="J470" i="23"/>
  <c r="A468" i="23"/>
  <c r="A467" i="23"/>
  <c r="A466" i="23"/>
  <c r="A465" i="23"/>
  <c r="A464" i="23"/>
  <c r="A463" i="23"/>
  <c r="A462" i="23"/>
  <c r="A461" i="23"/>
  <c r="A460" i="23"/>
  <c r="A459" i="23"/>
  <c r="A458" i="23"/>
  <c r="A457" i="23"/>
  <c r="A456" i="23"/>
  <c r="A455" i="23"/>
  <c r="A454" i="23"/>
  <c r="A453" i="23"/>
  <c r="A452" i="23"/>
  <c r="A451" i="23"/>
  <c r="A450" i="23"/>
  <c r="A449" i="23"/>
  <c r="A448" i="23"/>
  <c r="L445" i="23"/>
  <c r="I445" i="23"/>
  <c r="E424" i="23" s="1"/>
  <c r="M444" i="23"/>
  <c r="K444" i="23"/>
  <c r="J444" i="23"/>
  <c r="M443" i="23"/>
  <c r="K443" i="23"/>
  <c r="J443" i="23"/>
  <c r="M442" i="23"/>
  <c r="K442" i="23"/>
  <c r="J442" i="23"/>
  <c r="M441" i="23"/>
  <c r="K441" i="23"/>
  <c r="J441" i="23"/>
  <c r="M440" i="23"/>
  <c r="K440" i="23"/>
  <c r="J440" i="23"/>
  <c r="M439" i="23"/>
  <c r="K439" i="23"/>
  <c r="J439" i="23"/>
  <c r="M438" i="23"/>
  <c r="K438" i="23"/>
  <c r="J438" i="23"/>
  <c r="M437" i="23"/>
  <c r="K437" i="23"/>
  <c r="J437" i="23"/>
  <c r="M436" i="23"/>
  <c r="K436" i="23"/>
  <c r="J436" i="23"/>
  <c r="M435" i="23"/>
  <c r="K435" i="23"/>
  <c r="J435" i="23"/>
  <c r="M434" i="23"/>
  <c r="K434" i="23"/>
  <c r="J434" i="23"/>
  <c r="M433" i="23"/>
  <c r="K433" i="23"/>
  <c r="J433" i="23"/>
  <c r="M432" i="23"/>
  <c r="K432" i="23"/>
  <c r="J432" i="23"/>
  <c r="M431" i="23"/>
  <c r="K431" i="23"/>
  <c r="J431" i="23"/>
  <c r="M430" i="23"/>
  <c r="K430" i="23"/>
  <c r="J430" i="23"/>
  <c r="M429" i="23"/>
  <c r="K429" i="23"/>
  <c r="J429" i="23"/>
  <c r="M428" i="23"/>
  <c r="K428" i="23"/>
  <c r="J428" i="23"/>
  <c r="M427" i="23"/>
  <c r="K427" i="23"/>
  <c r="J427" i="23"/>
  <c r="M426" i="23"/>
  <c r="K426" i="23"/>
  <c r="J426" i="23"/>
  <c r="M425" i="23"/>
  <c r="K425" i="23"/>
  <c r="J425" i="23"/>
  <c r="M424" i="23"/>
  <c r="K424" i="23"/>
  <c r="J424" i="23"/>
  <c r="A422" i="23"/>
  <c r="A421" i="23"/>
  <c r="A420" i="23"/>
  <c r="A419" i="23"/>
  <c r="A418" i="23"/>
  <c r="A417" i="23"/>
  <c r="A416" i="23"/>
  <c r="A415" i="23"/>
  <c r="A414" i="23"/>
  <c r="A413" i="23"/>
  <c r="A412" i="23"/>
  <c r="A411" i="23"/>
  <c r="A410" i="23"/>
  <c r="A409" i="23"/>
  <c r="A408" i="23"/>
  <c r="A407" i="23"/>
  <c r="A406" i="23"/>
  <c r="L403" i="23"/>
  <c r="I403" i="23"/>
  <c r="E386" i="23" s="1"/>
  <c r="M402" i="23"/>
  <c r="K402" i="23"/>
  <c r="J402" i="23"/>
  <c r="M401" i="23"/>
  <c r="K401" i="23"/>
  <c r="J401" i="23"/>
  <c r="M400" i="23"/>
  <c r="K400" i="23"/>
  <c r="J400" i="23"/>
  <c r="M399" i="23"/>
  <c r="K399" i="23"/>
  <c r="J399" i="23"/>
  <c r="M398" i="23"/>
  <c r="K398" i="23"/>
  <c r="J398" i="23"/>
  <c r="M397" i="23"/>
  <c r="K397" i="23"/>
  <c r="J397" i="23"/>
  <c r="M396" i="23"/>
  <c r="K396" i="23"/>
  <c r="J396" i="23"/>
  <c r="M395" i="23"/>
  <c r="K395" i="23"/>
  <c r="J395" i="23"/>
  <c r="M394" i="23"/>
  <c r="K394" i="23"/>
  <c r="J394" i="23"/>
  <c r="M393" i="23"/>
  <c r="K393" i="23"/>
  <c r="J393" i="23"/>
  <c r="M392" i="23"/>
  <c r="K392" i="23"/>
  <c r="J392" i="23"/>
  <c r="M391" i="23"/>
  <c r="K391" i="23"/>
  <c r="J391" i="23"/>
  <c r="M390" i="23"/>
  <c r="K390" i="23"/>
  <c r="J390" i="23"/>
  <c r="M389" i="23"/>
  <c r="K389" i="23"/>
  <c r="J389" i="23"/>
  <c r="M388" i="23"/>
  <c r="K388" i="23"/>
  <c r="J388" i="23"/>
  <c r="M387" i="23"/>
  <c r="K387" i="23"/>
  <c r="J387" i="23"/>
  <c r="M386" i="23"/>
  <c r="K386" i="23"/>
  <c r="J386" i="23"/>
  <c r="A384" i="23"/>
  <c r="A383" i="23"/>
  <c r="A382" i="23"/>
  <c r="A381" i="23"/>
  <c r="A380" i="23"/>
  <c r="A379" i="23"/>
  <c r="A378" i="23"/>
  <c r="L375" i="23"/>
  <c r="I375" i="23"/>
  <c r="M374" i="23"/>
  <c r="K374" i="23"/>
  <c r="J374" i="23"/>
  <c r="M373" i="23"/>
  <c r="K373" i="23"/>
  <c r="J373" i="23"/>
  <c r="M372" i="23"/>
  <c r="K372" i="23"/>
  <c r="J372" i="23"/>
  <c r="M371" i="23"/>
  <c r="K371" i="23"/>
  <c r="J371" i="23"/>
  <c r="M370" i="23"/>
  <c r="K370" i="23"/>
  <c r="J370" i="23"/>
  <c r="M369" i="23"/>
  <c r="K369" i="23"/>
  <c r="J369" i="23"/>
  <c r="M368" i="23"/>
  <c r="K368" i="23"/>
  <c r="J368" i="23"/>
  <c r="M364" i="23"/>
  <c r="L364" i="23"/>
  <c r="I364" i="23"/>
  <c r="G364" i="23"/>
  <c r="A364" i="23"/>
  <c r="E108" i="23"/>
  <c r="K108" i="23" s="1"/>
  <c r="B108" i="23"/>
  <c r="A108" i="23"/>
  <c r="E107" i="23"/>
  <c r="K107" i="23" s="1"/>
  <c r="B107" i="23"/>
  <c r="A107" i="23"/>
  <c r="E106" i="23"/>
  <c r="K106" i="23" s="1"/>
  <c r="B106" i="23"/>
  <c r="A106" i="23"/>
  <c r="E105" i="23"/>
  <c r="K105" i="23" s="1"/>
  <c r="B105" i="23"/>
  <c r="A105" i="23"/>
  <c r="E104" i="23"/>
  <c r="K104" i="23" s="1"/>
  <c r="B104" i="23"/>
  <c r="A104" i="23"/>
  <c r="E103" i="23"/>
  <c r="K103" i="23" s="1"/>
  <c r="B103" i="23"/>
  <c r="A103" i="23"/>
  <c r="E102" i="23"/>
  <c r="K102" i="23" s="1"/>
  <c r="B102" i="23"/>
  <c r="A102" i="23"/>
  <c r="E101" i="23"/>
  <c r="K101" i="23" s="1"/>
  <c r="B101" i="23"/>
  <c r="A101" i="23"/>
  <c r="E100" i="23"/>
  <c r="K100" i="23" s="1"/>
  <c r="B100" i="23"/>
  <c r="A100" i="23"/>
  <c r="E99" i="23"/>
  <c r="K99" i="23" s="1"/>
  <c r="B99" i="23"/>
  <c r="A99" i="23"/>
  <c r="E98" i="23"/>
  <c r="K98" i="23" s="1"/>
  <c r="B98" i="23"/>
  <c r="A98" i="23"/>
  <c r="M5" i="23"/>
  <c r="L5" i="23"/>
  <c r="I5" i="23"/>
  <c r="G5" i="23"/>
  <c r="A5" i="23"/>
  <c r="K605" i="23" l="1"/>
  <c r="K475" i="23"/>
  <c r="J1090" i="23"/>
  <c r="K500" i="23"/>
  <c r="M365" i="23"/>
  <c r="M8" i="23" s="1"/>
  <c r="H79" i="23"/>
  <c r="M79" i="23" s="1"/>
  <c r="H94" i="23"/>
  <c r="M94" i="23" s="1"/>
  <c r="L19" i="23"/>
  <c r="E1152" i="23"/>
  <c r="I1149" i="23"/>
  <c r="J18" i="23" s="1"/>
  <c r="K688" i="23"/>
  <c r="M1149" i="23"/>
  <c r="M18" i="23" s="1"/>
  <c r="K1190" i="23"/>
  <c r="K667" i="23"/>
  <c r="M980" i="23"/>
  <c r="M933" i="23"/>
  <c r="M947" i="23"/>
  <c r="K830" i="23"/>
  <c r="E1182" i="23"/>
  <c r="K816" i="23"/>
  <c r="J750" i="23"/>
  <c r="K521" i="23"/>
  <c r="I758" i="23"/>
  <c r="J13" i="23" s="1"/>
  <c r="K779" i="23"/>
  <c r="K798" i="23"/>
  <c r="K1090" i="23"/>
  <c r="K1290" i="23"/>
  <c r="K734" i="23"/>
  <c r="E1231" i="23"/>
  <c r="K546" i="23"/>
  <c r="K705" i="23"/>
  <c r="M1143" i="23"/>
  <c r="K586" i="23"/>
  <c r="M1096" i="23"/>
  <c r="M17" i="23" s="1"/>
  <c r="K1130" i="23"/>
  <c r="M634" i="23"/>
  <c r="K860" i="23"/>
  <c r="K933" i="23"/>
  <c r="J634" i="23"/>
  <c r="E654" i="23"/>
  <c r="K964" i="23"/>
  <c r="J734" i="23"/>
  <c r="E470" i="23"/>
  <c r="K375" i="23"/>
  <c r="K569" i="23"/>
  <c r="M597" i="23"/>
  <c r="M11" i="23" s="1"/>
  <c r="M954" i="23"/>
  <c r="M15" i="23" s="1"/>
  <c r="M546" i="23"/>
  <c r="M734" i="23"/>
  <c r="J933" i="23"/>
  <c r="M521" i="23"/>
  <c r="M688" i="23"/>
  <c r="J902" i="23"/>
  <c r="M1165" i="23"/>
  <c r="M798" i="23"/>
  <c r="J445" i="23"/>
  <c r="M902" i="23"/>
  <c r="J1130" i="23"/>
  <c r="J860" i="23"/>
  <c r="M1130" i="23"/>
  <c r="M667" i="23"/>
  <c r="M1000" i="23"/>
  <c r="J1000" i="23"/>
  <c r="M1029" i="23"/>
  <c r="K750" i="23"/>
  <c r="K1213" i="23"/>
  <c r="M1394" i="23"/>
  <c r="J605" i="23"/>
  <c r="E368" i="23"/>
  <c r="K403" i="23"/>
  <c r="K445" i="23"/>
  <c r="M500" i="23"/>
  <c r="K719" i="23"/>
  <c r="I839" i="23"/>
  <c r="J14" i="23" s="1"/>
  <c r="K1000" i="23"/>
  <c r="E1015" i="23"/>
  <c r="M1067" i="23"/>
  <c r="J1109" i="23"/>
  <c r="J1190" i="23"/>
  <c r="J1290" i="23"/>
  <c r="K1394" i="23"/>
  <c r="J375" i="23"/>
  <c r="J500" i="23"/>
  <c r="E532" i="23"/>
  <c r="J586" i="23"/>
  <c r="M644" i="23"/>
  <c r="J705" i="23"/>
  <c r="E761" i="23"/>
  <c r="M765" i="23"/>
  <c r="M830" i="23"/>
  <c r="E842" i="23"/>
  <c r="M964" i="23"/>
  <c r="J1067" i="23"/>
  <c r="M403" i="23"/>
  <c r="M779" i="23"/>
  <c r="K1143" i="23"/>
  <c r="J403" i="23"/>
  <c r="J475" i="23"/>
  <c r="J644" i="23"/>
  <c r="J667" i="23"/>
  <c r="J779" i="23"/>
  <c r="J798" i="23"/>
  <c r="M839" i="23"/>
  <c r="M14" i="23" s="1"/>
  <c r="I1096" i="23"/>
  <c r="J17" i="23" s="1"/>
  <c r="J1394" i="23"/>
  <c r="M375" i="23"/>
  <c r="M586" i="23"/>
  <c r="M705" i="23"/>
  <c r="J719" i="23"/>
  <c r="J765" i="23"/>
  <c r="J830" i="23"/>
  <c r="J964" i="23"/>
  <c r="M1190" i="23"/>
  <c r="M1290" i="23"/>
  <c r="M569" i="23"/>
  <c r="M758" i="23"/>
  <c r="M13" i="23" s="1"/>
  <c r="J980" i="23"/>
  <c r="M1213" i="23"/>
  <c r="M475" i="23"/>
  <c r="J569" i="23"/>
  <c r="J621" i="23"/>
  <c r="E682" i="23"/>
  <c r="M719" i="23"/>
  <c r="M816" i="23"/>
  <c r="M860" i="23"/>
  <c r="J1029" i="23"/>
  <c r="I1047" i="23"/>
  <c r="J16" i="23" s="1"/>
  <c r="J1165" i="23"/>
  <c r="J1213" i="23"/>
  <c r="K1165" i="23"/>
  <c r="K902" i="23"/>
  <c r="J546" i="23"/>
  <c r="K644" i="23"/>
  <c r="J688" i="23"/>
  <c r="J816" i="23"/>
  <c r="M1109" i="23"/>
  <c r="K621" i="23"/>
  <c r="M529" i="23"/>
  <c r="M10" i="23" s="1"/>
  <c r="M621" i="23"/>
  <c r="M750" i="23"/>
  <c r="J947" i="23"/>
  <c r="I954" i="23"/>
  <c r="J15" i="23" s="1"/>
  <c r="K980" i="23"/>
  <c r="K634" i="23"/>
  <c r="E631" i="23"/>
  <c r="I597" i="23"/>
  <c r="J11" i="23" s="1"/>
  <c r="M445" i="23"/>
  <c r="M605" i="23"/>
  <c r="M484" i="23"/>
  <c r="M9" i="23" s="1"/>
  <c r="M1047" i="23"/>
  <c r="M16" i="23" s="1"/>
  <c r="J521" i="23"/>
  <c r="I651" i="23"/>
  <c r="J12" i="23" s="1"/>
  <c r="E600" i="23"/>
  <c r="M651" i="23"/>
  <c r="M12" i="23" s="1"/>
  <c r="K765" i="23"/>
  <c r="K1109" i="23"/>
  <c r="I529" i="23"/>
  <c r="J10" i="23" s="1"/>
  <c r="K1067" i="23"/>
  <c r="E641" i="23"/>
  <c r="E773" i="23"/>
  <c r="E944" i="23"/>
  <c r="I484" i="23"/>
  <c r="J9" i="23" s="1"/>
  <c r="I365" i="23"/>
  <c r="J8" i="23" s="1"/>
  <c r="I22" i="23" l="1"/>
  <c r="L13" i="23"/>
  <c r="D13" i="23" s="1"/>
  <c r="H78" i="23"/>
  <c r="M78" i="23" s="1"/>
  <c r="H93" i="23"/>
  <c r="M93" i="23" s="1"/>
  <c r="H103" i="23"/>
  <c r="M103" i="23" s="1"/>
  <c r="H73" i="23"/>
  <c r="M73" i="23" s="1"/>
  <c r="H88" i="23"/>
  <c r="M88" i="23" s="1"/>
  <c r="H84" i="23"/>
  <c r="M84" i="23" s="1"/>
  <c r="H69" i="23"/>
  <c r="M69" i="23" s="1"/>
  <c r="H87" i="23"/>
  <c r="M87" i="23" s="1"/>
  <c r="H72" i="23"/>
  <c r="M72" i="23" s="1"/>
  <c r="H68" i="23"/>
  <c r="M68" i="23" s="1"/>
  <c r="H83" i="23"/>
  <c r="M83" i="23" s="1"/>
  <c r="I20" i="23"/>
  <c r="I21" i="23" s="1"/>
  <c r="B19" i="23"/>
  <c r="C19" i="23"/>
  <c r="D19" i="23"/>
  <c r="H91" i="23"/>
  <c r="M91" i="23" s="1"/>
  <c r="H76" i="23"/>
  <c r="M76" i="23" s="1"/>
  <c r="H71" i="23"/>
  <c r="M71" i="23" s="1"/>
  <c r="H86" i="23"/>
  <c r="M86" i="23" s="1"/>
  <c r="H92" i="23"/>
  <c r="M92" i="23" s="1"/>
  <c r="H77" i="23"/>
  <c r="M77" i="23" s="1"/>
  <c r="H74" i="23"/>
  <c r="M74" i="23" s="1"/>
  <c r="H89" i="23"/>
  <c r="M89" i="23" s="1"/>
  <c r="H75" i="23"/>
  <c r="M75" i="23" s="1"/>
  <c r="H90" i="23"/>
  <c r="M90" i="23" s="1"/>
  <c r="H85" i="23"/>
  <c r="M85" i="23" s="1"/>
  <c r="H70" i="23"/>
  <c r="M70" i="23" s="1"/>
  <c r="L12" i="23"/>
  <c r="C12" i="23" s="1"/>
  <c r="L15" i="23"/>
  <c r="B15" i="23" s="1"/>
  <c r="H108" i="23"/>
  <c r="M108" i="23" s="1"/>
  <c r="H100" i="23"/>
  <c r="M100" i="23" s="1"/>
  <c r="H102" i="23"/>
  <c r="M102" i="23" s="1"/>
  <c r="H104" i="23"/>
  <c r="M104" i="23" s="1"/>
  <c r="H99" i="23"/>
  <c r="M99" i="23" s="1"/>
  <c r="H105" i="23"/>
  <c r="M105" i="23" s="1"/>
  <c r="L16" i="23"/>
  <c r="D16" i="23" s="1"/>
  <c r="H106" i="23"/>
  <c r="M106" i="23" s="1"/>
  <c r="L18" i="23"/>
  <c r="H107" i="23"/>
  <c r="M107" i="23" s="1"/>
  <c r="L9" i="23"/>
  <c r="L17" i="23"/>
  <c r="L14" i="23"/>
  <c r="B14" i="23" s="1"/>
  <c r="H98" i="23"/>
  <c r="M98" i="23" s="1"/>
  <c r="L8" i="23"/>
  <c r="L10" i="23"/>
  <c r="H101" i="23"/>
  <c r="M101" i="23" s="1"/>
  <c r="L11" i="23"/>
  <c r="C13" i="23" l="1"/>
  <c r="B13" i="23"/>
  <c r="I23" i="23"/>
  <c r="B8" i="23"/>
  <c r="C8" i="23"/>
  <c r="D8" i="23"/>
  <c r="D17" i="23"/>
  <c r="C17" i="23"/>
  <c r="B17" i="23"/>
  <c r="D9" i="23"/>
  <c r="B9" i="23"/>
  <c r="C9" i="23"/>
  <c r="B16" i="23"/>
  <c r="C16" i="23"/>
  <c r="D11" i="23"/>
  <c r="B11" i="23"/>
  <c r="C11" i="23"/>
  <c r="B18" i="23"/>
  <c r="C18" i="23"/>
  <c r="D18" i="23"/>
  <c r="D15" i="23"/>
  <c r="C15" i="23"/>
  <c r="D10" i="23"/>
  <c r="B10" i="23"/>
  <c r="C10" i="23"/>
  <c r="D12" i="23"/>
  <c r="B12" i="23"/>
  <c r="D14" i="23"/>
  <c r="C14" i="23"/>
  <c r="I24" i="23" l="1"/>
</calcChain>
</file>

<file path=xl/sharedStrings.xml><?xml version="1.0" encoding="utf-8"?>
<sst xmlns="http://schemas.openxmlformats.org/spreadsheetml/2006/main" count="1669" uniqueCount="1156">
  <si>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</si>
  <si>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</si>
  <si>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</si>
  <si>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</si>
  <si>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</si>
  <si>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</si>
  <si>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</si>
  <si>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</si>
  <si>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</si>
  <si>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</si>
  <si>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</si>
  <si>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</si>
  <si>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</si>
  <si>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</si>
  <si>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</si>
  <si>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</si>
  <si>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</si>
  <si>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</si>
  <si>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</si>
  <si>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</si>
  <si>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</si>
  <si>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</si>
  <si>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</si>
  <si>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</si>
  <si>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</si>
  <si>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</si>
  <si>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</si>
  <si>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</si>
  <si>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</si>
  <si>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</si>
  <si>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</si>
  <si>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</si>
  <si>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</si>
  <si>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</si>
  <si>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</si>
  <si>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</si>
  <si>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</si>
  <si>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</si>
  <si>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</si>
  <si>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</si>
  <si>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</si>
  <si>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</si>
  <si>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</si>
  <si>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</si>
  <si>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</si>
  <si>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</si>
  <si>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</si>
  <si>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</si>
  <si>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</si>
  <si>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</si>
  <si>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</si>
  <si>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</si>
  <si>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</si>
  <si>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</si>
  <si>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</si>
  <si>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</si>
  <si>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</si>
  <si>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</si>
  <si>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</si>
  <si>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</si>
  <si>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</si>
  <si>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</si>
  <si>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</si>
  <si>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</si>
  <si>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</si>
  <si>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</si>
  <si>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</si>
  <si>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</si>
  <si>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</si>
  <si>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</si>
  <si>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</si>
  <si>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</si>
  <si>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</si>
  <si>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</si>
  <si>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</si>
  <si>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</si>
  <si>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</si>
  <si>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</si>
  <si>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</si>
  <si>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</si>
  <si>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</si>
  <si>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</si>
  <si>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</si>
  <si>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</si>
  <si>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</si>
  <si>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</si>
  <si>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</si>
  <si>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</si>
  <si>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</si>
  <si>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</si>
  <si>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</si>
  <si>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</si>
  <si>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</si>
  <si>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</si>
  <si>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</si>
  <si>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</si>
  <si>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</si>
  <si>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</si>
  <si>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</si>
  <si>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</si>
  <si>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</si>
  <si>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</si>
  <si>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</si>
  <si>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</si>
  <si>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</si>
  <si>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</si>
  <si>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</si>
  <si>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</si>
  <si>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</si>
  <si>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</si>
  <si>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</si>
  <si>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</si>
  <si>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</si>
  <si>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</si>
  <si>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</si>
  <si>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</si>
  <si>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</si>
  <si>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</si>
  <si>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</si>
  <si>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</si>
  <si>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</si>
  <si>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</si>
  <si>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</si>
  <si>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</si>
  <si>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</si>
  <si>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</si>
  <si>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</si>
  <si>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</si>
  <si>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</si>
  <si>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</si>
  <si>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</si>
  <si>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</si>
  <si>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</si>
  <si>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</si>
  <si>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</si>
  <si>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</si>
  <si>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</si>
  <si>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11.5.6</t>
  </si>
  <si>
    <t>11.6.1</t>
  </si>
  <si>
    <t>11.6.2</t>
  </si>
  <si>
    <t>سلنه</t>
  </si>
  <si>
    <t>د اړینو اسنادو او شواهدو ځانګړتیاوې</t>
  </si>
  <si>
    <t>د اسنادو ارزښت</t>
  </si>
  <si>
    <t>ارزښت په سلنې</t>
  </si>
  <si>
    <t>د لومړیتوب کچه</t>
  </si>
  <si>
    <t xml:space="preserve"> دنمرو شرح او د مسلکي بیاکتونکي هئیت وړاندېزونه </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</si>
  <si>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</si>
  <si>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</si>
  <si>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</si>
  <si>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</si>
  <si>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</si>
  <si>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</si>
  <si>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</si>
  <si>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</si>
  <si>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</si>
  <si>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</si>
  <si>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</si>
  <si>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</si>
  <si>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</si>
  <si>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</si>
  <si>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</si>
  <si>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</si>
  <si>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</si>
  <si>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</si>
  <si>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</si>
  <si>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</si>
  <si>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</si>
  <si>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</si>
  <si>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</si>
  <si>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</si>
  <si>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</si>
  <si>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</si>
  <si>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لابرانټ موجودیت</t>
  </si>
  <si>
    <t>د فزیک لابراتوار شتون</t>
  </si>
  <si>
    <t>د فزیولوژي لابراتوار شتون</t>
  </si>
  <si>
    <t>د اناټومي لابراتوار شتون</t>
  </si>
  <si>
    <t>د هستالوژي او امبریولوژي لابراتوار شتون</t>
  </si>
  <si>
    <t xml:space="preserve">د پتالوژي لابراتوار شتون </t>
  </si>
  <si>
    <t xml:space="preserve">د ستوماتولوژي اختصاصي کارونو لابراتوار شتون </t>
  </si>
  <si>
    <t>د حفاظتي وسایلو (دستکشي، عینکي، ماسک او ځانګړې پیزار) په ځانګړي ځای کې شتون.</t>
  </si>
  <si>
    <t>د تجربو د ترسره کولو له کبله د رامنځته کېدونکي لوګي او بخار د وتلو لپاره د هوا کش سیستم شتون.</t>
  </si>
  <si>
    <t>د دیوال پر مناسب ځای باندې د لوی سایز د اندازه ګیرۍ جدول نصب شتون</t>
  </si>
  <si>
    <t>د سنیلن چارټ شتون (د لید ځواک ټاکل).</t>
  </si>
  <si>
    <t>په لابراتوار کې د بېلا بېلو سیستمونو ( تنفسي، اطراحي، هضمي، عصبي، عضلي، بولي تناسلي، هډوکو ...) لږ تر لږه یو ماډل شتون ولري</t>
  </si>
  <si>
    <t>د لابراتوار په دیوال باندې د بېلابېلو سیستمونو د لوی اندازې چارټونو شتون.</t>
  </si>
  <si>
    <t xml:space="preserve"> د اناتوميک جوړښتونو درې بعدي نمایش لپاره سافټویرونه او د هغو د استعمال لارښود شتون</t>
  </si>
  <si>
    <t>د لباس د بدلولو خونې شتون</t>
  </si>
  <si>
    <t>د کښت، کلچر د ساتلو لپاره ځانګړو لوښیو د ساتلو الماریو شتون، او د کلین بنچ او انکیباتور شتون.</t>
  </si>
  <si>
    <t>د لږ تر لږه درې مایکروسکوپونو او نورو سایټولوژیکي وسایلو شتون</t>
  </si>
  <si>
    <t xml:space="preserve">د سلایډونو موجودیت چې له وړاندې څخه چمتو شوي وي </t>
  </si>
  <si>
    <t xml:space="preserve">مایکرولب یا فوتومیتر، سنترفیوژ، واټر بات، یخچال، بایوشیمیک ریجنټونه، مایکروسکوپ، مایکروپیپټ، او د شکر، د وینې غوړو، د ځیګر، پښتورګو، پانقراس، ادرار ټیسټ لپاره ریجنټونه. </t>
  </si>
  <si>
    <t xml:space="preserve">د تدریسي روغتون شتون </t>
  </si>
  <si>
    <t xml:space="preserve">محصلینو ته د خدماتو وړاندې کول (د نصاب شامل) </t>
  </si>
  <si>
    <t>د روغتون اداري برخه</t>
  </si>
  <si>
    <t xml:space="preserve">د هر وارډ او OPD لپاره د تشخصیه زده کړییزو وسایلو شتون </t>
  </si>
  <si>
    <t xml:space="preserve">د ترلاسه شوي جواز مطابق د روغتون د پرسونل شمېر </t>
  </si>
  <si>
    <t xml:space="preserve">د ستاژرانو لپاره د اطاق شتون </t>
  </si>
  <si>
    <t xml:space="preserve">د روغتون په کچه د HMIS او یا ددې معادل سیستم شتون </t>
  </si>
  <si>
    <t xml:space="preserve">د نرسینګ مدیریت شتون </t>
  </si>
  <si>
    <t xml:space="preserve">د معیاري عملیات خونې شتون </t>
  </si>
  <si>
    <t>د تعقیم خونې شتون</t>
  </si>
  <si>
    <t xml:space="preserve">د معیاري درملتون شتون </t>
  </si>
  <si>
    <t>د واکسینو د برخو شتون د (EPI) او اړین واکسین
د واکسینونو د ساتلو امکاناتو شتون (COLD CHAIN)
د آړینو انتي ډوټونو شتون</t>
  </si>
  <si>
    <t xml:space="preserve">د ستاژرانو رهنمود کتاب شتون </t>
  </si>
  <si>
    <t xml:space="preserve">صنفي ستاژ ته د محصلینو د معرفی کولو شواهد </t>
  </si>
  <si>
    <t xml:space="preserve">وروستي ستاژ دورې ته د ستاژرانو د معرفی کولو شواهد </t>
  </si>
  <si>
    <t>د محصلینو لپاره د مناسبې درسي خونې مشاهده (CBL) (بحث لپاره معیاري میز، د محصلینو مشورې او خبرې اترې ، چوکي، کمیپوتر، LCD، د اړینو زده کړییزو ماډلونو شتون، د محصلانو د ګروپونو لپاره کوچنی اتاق ...)</t>
  </si>
  <si>
    <t xml:space="preserve">د ستاژر محصلینو د حاضرۍ شواهد او مشاهده </t>
  </si>
  <si>
    <t xml:space="preserve"> د شقې شواهد او مشاهده/د ستاژ دورې محصلینو د ازموینو ارزونه </t>
  </si>
  <si>
    <t>د مړینې کمیټې شتون (تشکیل، د دندو لایحه، د جلساتو د ثبت کتاب).</t>
  </si>
  <si>
    <t xml:space="preserve">د امنیتي کمرو شتون </t>
  </si>
  <si>
    <t xml:space="preserve">د شکایاتو بکسونو شتون </t>
  </si>
  <si>
    <t xml:space="preserve">د ټولو کارکوونکو د دندو لایحې او د هغوی د پلانونو پر اساس د تطبیقي راپورونو شتون </t>
  </si>
  <si>
    <t>د لوړ خطر کثافاتو د ذخیره کولو ځای</t>
  </si>
  <si>
    <t xml:space="preserve">د مسجد شریف شتون </t>
  </si>
  <si>
    <t xml:space="preserve">د نشراتو او عامه پوهاوي برخې شتون </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</si>
  <si>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</si>
  <si>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</si>
  <si>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</si>
  <si>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</si>
  <si>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</si>
  <si>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</si>
  <si>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</si>
  <si>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</si>
  <si>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</si>
  <si>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</si>
  <si>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</si>
  <si>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</si>
  <si>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11.4.1</t>
  </si>
  <si>
    <t>11.4.2</t>
  </si>
  <si>
    <t>11.4.3</t>
  </si>
  <si>
    <t>11.4.4</t>
  </si>
  <si>
    <t>11.4.5</t>
  </si>
  <si>
    <t>11.4.7</t>
  </si>
  <si>
    <t>11.4.8</t>
  </si>
  <si>
    <t>11.4.9</t>
  </si>
  <si>
    <t>11.4.10</t>
  </si>
  <si>
    <t>11.4.11</t>
  </si>
  <si>
    <t>11.4.12</t>
  </si>
  <si>
    <t>11.6.3</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</si>
  <si>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</si>
  <si>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</si>
  <si>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</si>
  <si>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</si>
  <si>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</si>
  <si>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</si>
  <si>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</si>
  <si>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</si>
  <si>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</si>
  <si>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</si>
  <si>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</si>
  <si>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</si>
  <si>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</si>
  <si>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</si>
  <si>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</si>
  <si>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</si>
  <si>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</si>
  <si>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</si>
  <si>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 xml:space="preserve"> د نمرو شرح او د مسلکي بیاکتونکي هئیت وړاندېزونه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</si>
  <si>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</si>
  <si>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</si>
  <si>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</si>
  <si>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</si>
  <si>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</si>
  <si>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</si>
  <si>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</si>
  <si>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</si>
  <si>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</si>
  <si>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</si>
  <si>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</si>
  <si>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</si>
  <si>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</si>
  <si>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</si>
  <si>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</si>
  <si>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</si>
  <si>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</si>
  <si>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</si>
  <si>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</si>
  <si>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</si>
  <si>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</si>
  <si>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</si>
  <si>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</si>
  <si>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</si>
  <si>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</si>
  <si>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</si>
  <si>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</si>
  <si>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</si>
  <si>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</si>
  <si>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</si>
  <si>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</si>
  <si>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</si>
  <si>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</si>
  <si>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</si>
  <si>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</si>
  <si>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</si>
  <si>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</si>
  <si>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د مایکروبیولوژي لابراتوار شتون</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</si>
  <si>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</si>
  <si>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</si>
  <si>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</si>
  <si>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</si>
  <si>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</si>
  <si>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</si>
  <si>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</si>
  <si>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</si>
  <si>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</si>
  <si>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</si>
  <si>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</si>
  <si>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</si>
  <si>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</si>
  <si>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</si>
  <si>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</si>
  <si>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</si>
  <si>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</si>
  <si>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</si>
  <si>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</si>
  <si>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</si>
  <si>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</si>
  <si>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</si>
  <si>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</si>
  <si>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</si>
  <si>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</si>
  <si>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</si>
  <si>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</si>
  <si>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</si>
  <si>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</si>
  <si>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</si>
  <si>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</si>
  <si>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</si>
  <si>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</si>
  <si>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</si>
  <si>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بیولوژي لابراتوار شتون </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</si>
  <si>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</si>
  <si>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</si>
  <si>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</si>
  <si>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</si>
  <si>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</si>
  <si>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</si>
  <si>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</si>
  <si>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</si>
  <si>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</si>
  <si>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</si>
  <si>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</si>
  <si>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</si>
  <si>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</si>
  <si>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</si>
  <si>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</si>
  <si>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</si>
  <si>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</si>
  <si>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</si>
  <si>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</si>
  <si>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</si>
  <si>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</si>
  <si>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</si>
  <si>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</si>
  <si>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</si>
  <si>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</si>
  <si>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</si>
  <si>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</si>
  <si>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</si>
  <si>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</si>
  <si>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</si>
  <si>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</si>
  <si>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</si>
  <si>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</si>
  <si>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</si>
  <si>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</si>
  <si>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</si>
  <si>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</si>
  <si>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</si>
  <si>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</si>
  <si>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</si>
  <si>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</si>
  <si>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</si>
  <si>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</si>
  <si>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</si>
  <si>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</si>
  <si>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</si>
  <si>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</si>
  <si>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</si>
  <si>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</si>
  <si>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</si>
  <si>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</si>
  <si>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</si>
  <si>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</si>
  <si>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</si>
  <si>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</si>
  <si>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</si>
  <si>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</si>
  <si>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</si>
  <si>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</si>
  <si>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</si>
  <si>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</si>
  <si>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</si>
  <si>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</si>
  <si>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</si>
  <si>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</si>
  <si>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</si>
  <si>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</si>
  <si>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</si>
  <si>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</si>
  <si>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</si>
  <si>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</si>
  <si>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</si>
  <si>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</si>
  <si>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لابراتوار د خونې شتون چې اړین تجهیزات او لږ تر لږه ۲۰ محصلېنو لپاره کافي ځای ولري. د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</si>
  <si>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د حفاظتي وسایلو (دستکشي، عینکي، ماسک او ځانګړی پیزار) په ځانګړي ځای کې شتون.</t>
  </si>
  <si>
    <t xml:space="preserve">په داخل د لابراتوار کې پر دیواله باندې د نصب شوي لويې اندازې د عناصرو دوراني جدول د نصب شتون </t>
  </si>
  <si>
    <t>د تدریسي نصاب مطابق د اړتیا وړ لابراتواري موادو شتون</t>
  </si>
  <si>
    <t>محصلینو ته د عملي کارونو د ترسراوي شواهد چې په هر ګروپ کې یې شمېر له ۲۰ تنو څخه زیات نه وي(د محصلینو د ثبت کتاب، د محصلینو څېړنې او نور).</t>
  </si>
  <si>
    <t>د اور وژنې آله، د کثافاتو سطل او لاس وينځلو ځای (دست‌شوي) د هوا کش سیستم شتون.</t>
  </si>
  <si>
    <t xml:space="preserve"> پینځه عدده د بالغو کسانو د وینې فشار معلومولو آلات، بارومتر، د غږیزو څپو وسیلې (د اورېدو وړتیا معلومولو لپاره)، د زړه نورمال فزیولوژي ګراف، الټراسوند ماشین، د ایکوکاردیوګرافي او د زړه د آوازونو زده کړییزې ویډیوګانې باید موجود وي (په فزیولوژي لابراتوار کې د فشار معلومولو عملي کار لپاره).</t>
  </si>
  <si>
    <t>د اور وژنې آله، د کثافاتو سطل،لاس وينځلو ځای (دست‌شوي)د هوا کش سیستم او د تعقیم شرایطو شتون.</t>
  </si>
  <si>
    <t xml:space="preserve"> د لابراتوار په دیوال باندې د مختلفو مایکروارګانیزمونو د لوی اندازې شیماګانو نصب شتون او د کښت، کلچر او نورو مایکروارګانیزمونو د زده کړییزو ویډیوګانو شتون.</t>
  </si>
  <si>
    <t>د لابراتوار د خونې شتون چې اړین تجهیزات او لږ تر لږه ۲۰ محصلېنو لپاره کافي ځای ولري. LCD یا ورته وسیله ولري، د محصلینو د عملي ګروپي کارونو لپاره معیاري مېزونه ولري، مېزونه باید د تیزاب ضد روکش یا په کاشي پوښل شوي وي، سیف کابین، د لابراتور لپاره د مناسبې تودوخې هوا (۲۵ درجې سانتي ګراد او د رطوبت نسبي کچه ۶۵٪) ولري.</t>
  </si>
  <si>
    <t>لږ تر لږه یو د آټو ټیکنیکان ماشین او یو د مایکروټوم ماشین پایو شتون</t>
  </si>
  <si>
    <t>د مایکرولب یا فوتومیتر، سنترفیوژ، واټربات، یخچال، د بایوشیمي ریجنټونه، مایکروسکوپ، مایکروپیپټ، او د شکر، د وینې غوړو، د ځيګر، پښتورګو، پانقراس، ادرار ټیسټ او ټیوب ټیسټ لپاره د ریجنټونو شتون.</t>
  </si>
  <si>
    <t>د یو لابرانټ د تقرر اسناد او شواهد او په لابراتوار کې د لابرانټ لپاره مجهز ځای چې میز، څوکۍ، کمپیوټر او الماري ولري</t>
  </si>
  <si>
    <t xml:space="preserve">محصلینو ته د عملي کار پرمهال د کادري استادانو موجودیت </t>
  </si>
  <si>
    <t>د معیاري عاجلو برخو شتون (د داخله او جراحي عاجلې برخې)</t>
  </si>
  <si>
    <t>احیای مجدد او ریکوري خونې شتون</t>
  </si>
  <si>
    <t>د معیاري تشخصیه لابراتوارونو شتون 
ستوماتولوژي
د لابراتوار او پروټیزین شتون</t>
  </si>
  <si>
    <t>معالجوي طب 
د عکس اخېستلو او رادیولوژي شتون (الټراساونډ، ایکس رې، که امکان ولري د سیټي سکین او MRI) 
د ایکوکاردیوګرافي، الیکټروکاردیوګرافي، کارډیاک مانیتور، هولټر مانیتور او ډی سي شاک شتون
د اسپایرو میټري او برانکوسکوپي شتون
د انډوسکوپي شتون
د سیار الټراساونډ او ایکسرې شتون
د EEG شتون 
د غوږ او ستوني تشخصیه وسایلو شتون 
د جلدي تشخصیه وسایلو شتون (درماسکوپ او دلمپ)
د سترګې تشخصیه وسایلو شتون (سلایتس لمپ، پندسکوپ)
ستوماتولوژي
په هغه صورت کې چې د ستوماتولوژي مستقل روغتون شتون ولري د ایکسرې شتون حتمي دی
د راډیولوژي د مشخصې برخې شتون (د امکان په صورت کې د خولې دننه ایکسرې او OPG )</t>
  </si>
  <si>
    <t>د ستاژرانو او محصلانو د چارو مدیریت شتون (د ستاژرانو او محصلینو د عملي کارونو تعقیب په روغتون کې)</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</si>
  <si>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</si>
  <si>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</si>
  <si>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</si>
  <si>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</si>
  <si>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اناتومي لابراتوار خونې شتون چې د مېزونو، څوکيو، د ماډلونو د ساتلو لپاره اړينو الماريو، پروجیکټور یا ورته وسیله، د مناسب روښانتیا او تودوخې اندازه، دستشوی او د مختلفو رنګونو مارکرونو سره سپینه تخته ولري</t>
  </si>
  <si>
    <t>د پوهنتون په کچه د عوت او ارشاد او شکایاتو ته د رسیده ګۍ کمېټې شتون</t>
  </si>
  <si>
    <t>3.3.1</t>
  </si>
  <si>
    <t>3.3.3</t>
  </si>
  <si>
    <t>3.3.2</t>
  </si>
  <si>
    <t>د پوهنتون په کچه د نظم او دسپلین کمېټه</t>
  </si>
  <si>
    <t>شماره</t>
  </si>
  <si>
    <t>معیار</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</si>
  <si>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</si>
  <si>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</si>
  <si>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</si>
  <si>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</si>
  <si>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</si>
  <si>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</si>
  <si>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</si>
  <si>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</si>
  <si>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</si>
  <si>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</si>
  <si>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</si>
  <si>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</si>
  <si>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</si>
  <si>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</si>
  <si>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</si>
  <si>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</si>
  <si>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</si>
  <si>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</si>
  <si>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</si>
  <si>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</si>
  <si>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</si>
  <si>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</si>
  <si>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</si>
  <si>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</si>
  <si>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</si>
  <si>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</si>
  <si>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</si>
  <si>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</si>
  <si>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</si>
  <si>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</si>
  <si>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</si>
  <si>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</si>
  <si>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</si>
  <si>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</si>
  <si>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</si>
  <si>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</si>
  <si>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</si>
  <si>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</si>
  <si>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</si>
  <si>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</si>
  <si>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</si>
  <si>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</si>
  <si>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</si>
  <si>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</si>
  <si>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</si>
  <si>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</si>
  <si>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</si>
  <si>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</si>
  <si>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</si>
  <si>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</si>
  <si>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</si>
  <si>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</si>
  <si>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</si>
  <si>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</si>
  <si>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دوکتورا</t>
  </si>
  <si>
    <t>لیسانس</t>
  </si>
  <si>
    <t>پوهنځی</t>
  </si>
  <si>
    <t xml:space="preserve"> </t>
  </si>
  <si>
    <t xml:space="preserve">پوهنځی </t>
  </si>
  <si>
    <t> کتابخانه</t>
  </si>
  <si>
    <t>کمپیوتر لب</t>
  </si>
  <si>
    <t>مسجد شریف</t>
  </si>
  <si>
    <t>امکانات</t>
  </si>
  <si>
    <t>خدمات</t>
  </si>
  <si>
    <t xml:space="preserve"> امکانات</t>
  </si>
  <si>
    <t>پذیریش</t>
  </si>
  <si>
    <t xml:space="preserve">کمپیوتر لب </t>
  </si>
  <si>
    <t>سیستم ایمنی</t>
  </si>
  <si>
    <t xml:space="preserve">شکایات </t>
  </si>
  <si>
    <t>شمېره</t>
  </si>
  <si>
    <t>د خوښ شوو کارونو لنډیز</t>
  </si>
  <si>
    <t>هغه ځای چې هلته خوښ شویو کارونو شتون درلود</t>
  </si>
  <si>
    <t>د وړاندیزونو لنډیز</t>
  </si>
  <si>
    <t>وړاندیز</t>
  </si>
  <si>
    <t>تعریفونه:</t>
  </si>
  <si>
    <t>په دې چوکاټ کې د خارجي کلماتو بدیلونه</t>
  </si>
  <si>
    <t>بهرني کلمې</t>
  </si>
  <si>
    <t>په پښتو کې د هغې معادل</t>
  </si>
  <si>
    <t>د پوهنتون د مخکینۍ بیاکتنې په اړه معلومات</t>
  </si>
  <si>
    <t>د بیاکتنې نېټه</t>
  </si>
  <si>
    <t>د بیاکتونکو نومونه</t>
  </si>
  <si>
    <t xml:space="preserve">مرحله او اخېستل شوې نومره </t>
  </si>
  <si>
    <t>د پوهنتون له لوري د مسؤل کس نوم</t>
  </si>
  <si>
    <t>د پوهنتون لنډه پېژندنه</t>
  </si>
  <si>
    <t xml:space="preserve"> د پوهنتون نوم د اخري جواز مطابق</t>
  </si>
  <si>
    <t>د پوهنتون موقعیت</t>
  </si>
  <si>
    <t>د پوهنتون د تاسیس نېټه</t>
  </si>
  <si>
    <t>د پوهنتون نوعیت</t>
  </si>
  <si>
    <t>د پوهنتون د جواز شمېره</t>
  </si>
  <si>
    <t>د پوهنځیو د جواز شمېره</t>
  </si>
  <si>
    <t>د هرې برنامې د جواز شمېره</t>
  </si>
  <si>
    <t>ماستري</t>
  </si>
  <si>
    <t>هغه رشتې چې په پوهنتون کې تدریسېږي</t>
  </si>
  <si>
    <t>د پوهنتون د اداري څانګو سره لیدنې</t>
  </si>
  <si>
    <t>د لیدنې وخت</t>
  </si>
  <si>
    <t>ګډون کوونکي</t>
  </si>
  <si>
    <t>د اداري ارشد پلاوي سره ملاقات</t>
  </si>
  <si>
    <t>د پوهنتون رئیس</t>
  </si>
  <si>
    <t>د پوهنتون علمي مرستیال</t>
  </si>
  <si>
    <t>د علمي څېړنو کمېټه</t>
  </si>
  <si>
    <t>د نظم او دسپلین کمېته</t>
  </si>
  <si>
    <t>د دعوت او ارشاد او شکایاتو ته د رسیدګۍ کمېته</t>
  </si>
  <si>
    <t>کیفیت لوړولو کمېټه</t>
  </si>
  <si>
    <t>برښنایي زده کړو کمېټه</t>
  </si>
  <si>
    <t>ازموینو کمېټه</t>
  </si>
  <si>
    <t>فرهنګي کمېټه</t>
  </si>
  <si>
    <t>د ستراتېژیک پلان کمېټه</t>
  </si>
  <si>
    <t>تحریراتو مدیر</t>
  </si>
  <si>
    <t>د محصلینو چارو مدیر</t>
  </si>
  <si>
    <t>د بشري سرچینو مدیر</t>
  </si>
  <si>
    <t>د بشري سرچینو آمر</t>
  </si>
  <si>
    <t>پوهنځيو تدریسي مدیران</t>
  </si>
  <si>
    <t>ریاست دفتر آمر</t>
  </si>
  <si>
    <t>مالي مدیر</t>
  </si>
  <si>
    <t>مالي آمر</t>
  </si>
  <si>
    <t>تدریسي مدیر</t>
  </si>
  <si>
    <t>کتابتون مدیر</t>
  </si>
  <si>
    <t>کارکوونکي IT</t>
  </si>
  <si>
    <t>د څېړنې مرکز کارکوونکي</t>
  </si>
  <si>
    <t>د استادانو سره غونډه</t>
  </si>
  <si>
    <t>د پوهنځيو له رئیسانو سره غونډه</t>
  </si>
  <si>
    <t xml:space="preserve"> د کتابتون له کارکوونکو، څېړنو مرکز، معلوماتي ټکنالوژي او ملکیتونو سره ملاقاتونه</t>
  </si>
  <si>
    <t>له محصیلنو سره ملاقات</t>
  </si>
  <si>
    <t>د ملاقات عنوان</t>
  </si>
  <si>
    <t>محصلینو شمېر</t>
  </si>
  <si>
    <t>د صنف نماینده ګان/پوهنځی</t>
  </si>
  <si>
    <t>نور سهولتونه</t>
  </si>
  <si>
    <t>بیاکتنې نېته</t>
  </si>
  <si>
    <t>بیاکتل شوي سهولتونه</t>
  </si>
  <si>
    <t>پوهنځي ... </t>
  </si>
  <si>
    <t>لابراتوارونه</t>
  </si>
  <si>
    <t>کیفیت لوړولو دفتر</t>
  </si>
  <si>
    <t>علمي معاونیت</t>
  </si>
  <si>
    <t>محصلینو معاونیت</t>
  </si>
  <si>
    <t>کمیتې</t>
  </si>
  <si>
    <t>درسي ټولګي</t>
  </si>
  <si>
    <t>اداري دفترونه</t>
  </si>
  <si>
    <t>دستشویونه</t>
  </si>
  <si>
    <t>پوهنتون چاردیوالي</t>
  </si>
  <si>
    <t>کادري روغتون</t>
  </si>
  <si>
    <t>جنراتور او د برق سیستم</t>
  </si>
  <si>
    <t>د ورزش میدان</t>
  </si>
  <si>
    <t>پخلنځی</t>
  </si>
  <si>
    <t>د کنفرانسونو سالون</t>
  </si>
  <si>
    <t>د ازموینو د پایلو ارشیف</t>
  </si>
  <si>
    <t>کتابتون او د ګروپي مطالعات خونه</t>
  </si>
  <si>
    <t>د کیفیت لوړولو دفتر</t>
  </si>
  <si>
    <t>استادانو مربوط اتاقونه</t>
  </si>
  <si>
    <t>امنیتي دفتر</t>
  </si>
  <si>
    <t>شنه ساحه</t>
  </si>
  <si>
    <t>په پوهنتون کې د بیاکتل شویو اسنادو لیست</t>
  </si>
  <si>
    <t xml:space="preserve">تائید شوی ماموریت او لرلید </t>
  </si>
  <si>
    <t>ستراتیژیک پلان</t>
  </si>
  <si>
    <t>عملیاتي پلان</t>
  </si>
  <si>
    <t>تطبیقي راپور</t>
  </si>
  <si>
    <t xml:space="preserve"> د کمېټو او علمي شورا جوړښت او فعالیتونه</t>
  </si>
  <si>
    <t>د کادري او اداري کارکوونکو فعالیتونه</t>
  </si>
  <si>
    <t>مالي پلانونه او د هغې د مصرف راپورونه</t>
  </si>
  <si>
    <t>نصاب او د تدریس شوي نصاب راپورونه</t>
  </si>
  <si>
    <t>څېړنې</t>
  </si>
  <si>
    <t>همکاره هوکړه لیکونه</t>
  </si>
  <si>
    <t>د علمي او څېړنیزو فعالیتونو راپورونه</t>
  </si>
  <si>
    <t>علمي مجله</t>
  </si>
  <si>
    <t>درسي لکچرنوټونه</t>
  </si>
  <si>
    <t xml:space="preserve">د محصلینو د سوابقو د ثبت سیستم(سیستم دیتابیس) </t>
  </si>
  <si>
    <t>د مشوره ورکولو او کار موندلو مرکز</t>
  </si>
  <si>
    <t>د ازموینو برخه</t>
  </si>
  <si>
    <t>د ورکشاپونو، سمینارونو او محفلونو د دایریدو شواهد</t>
  </si>
  <si>
    <t>استادانو د تشویق شواهد</t>
  </si>
  <si>
    <t>دممتازه محصلینو د تشویق شواهد</t>
  </si>
  <si>
    <t>پوهنتون د ځان ارزونې راپور</t>
  </si>
  <si>
    <t xml:space="preserve"> د کادري او اداري کارکوونکو کاري لایحې</t>
  </si>
  <si>
    <t>استادانو د ګمارنې شرایط</t>
  </si>
  <si>
    <t>د کتابتون پراختیايي پلان</t>
  </si>
  <si>
    <t>په لابراتوارونو کې د عملي کارونو د یاداښت شواهد</t>
  </si>
  <si>
    <t>د لارښود استادانو د دندو لایحه</t>
  </si>
  <si>
    <t>امکانات سهولتونه</t>
  </si>
  <si>
    <t>اداري نظام او امکانات</t>
  </si>
  <si>
    <t>کتابونه او مطالعې صالون</t>
  </si>
  <si>
    <t>تجهیزات، د لابراتوارونو د اړتیا وړ مواد، د ازمایښتونو د اجرا لارښودونه، تهویه، د کاري ساحې خوندیتوب او امکانات، د عملي او تدریسي کارونو لپاره زمینه</t>
  </si>
  <si>
    <t>اطاق او د کمپیوټرونو د فعالوالي امکانات</t>
  </si>
  <si>
    <t>د برنامو او امکاناتو مدیریت</t>
  </si>
  <si>
    <t xml:space="preserve">امکانات او مدیریت </t>
  </si>
  <si>
    <t>امکانات او مدیریت</t>
  </si>
  <si>
    <t>امکانات او د جلسو کتاب او ترسره شوي فعالیتونه</t>
  </si>
  <si>
    <t>امکانات او دیتابیس</t>
  </si>
  <si>
    <t xml:space="preserve">امکانات او د تدریس پروسه </t>
  </si>
  <si>
    <t>امکانات او نظافت</t>
  </si>
  <si>
    <t>سهولتونه</t>
  </si>
  <si>
    <t>نظافت او فضا</t>
  </si>
  <si>
    <t>د لیدونکو او اوریدونکو لپاره د فضا برابریدو امکانات</t>
  </si>
  <si>
    <t>نظم او ترتیب</t>
  </si>
  <si>
    <t xml:space="preserve"> امکانات، لارښودونه، د نظافت او مصؤنیت د تطبیقاتو د حاضرۍ کتاب</t>
  </si>
  <si>
    <t>مدیریت او امکانات</t>
  </si>
  <si>
    <t>امکانات او د تسخین او تهویې سهولتونه</t>
  </si>
  <si>
    <t>مناسبوالی</t>
  </si>
  <si>
    <t>مصونیت او د خدماتو ډول</t>
  </si>
  <si>
    <t xml:space="preserve"> دایمي تعمیر (پوهنتون په نوم) </t>
  </si>
  <si>
    <t>دوکتورا محصلینو شمېر</t>
  </si>
  <si>
    <t>د لیسانس محصلینو شمېر</t>
  </si>
  <si>
    <t>د ماسترۍ محصلینو شمېر</t>
  </si>
  <si>
    <t>د ټولو محصلینو شمېر</t>
  </si>
  <si>
    <t>پوهاندانو شمېر</t>
  </si>
  <si>
    <t>پوهنوالانو شمېر</t>
  </si>
  <si>
    <t>پوهندویانو شمېر</t>
  </si>
  <si>
    <t>پوهنملانو شمېر</t>
  </si>
  <si>
    <t>پوهنیارانو شمېر</t>
  </si>
  <si>
    <t>نامزد پوهنیارانو شمېر</t>
  </si>
  <si>
    <t>د ټولو استادانو شمېر</t>
  </si>
  <si>
    <t>دوکتورانو شمېر</t>
  </si>
  <si>
    <t>ماسترانو شمېر</t>
  </si>
  <si>
    <t>لیسانسانو شمېر</t>
  </si>
  <si>
    <t>ټولو استادانو شمېر</t>
  </si>
  <si>
    <t>د تخنیکي او خدماتي کارکوونکو شمېر</t>
  </si>
  <si>
    <t>د تحصیلي درجې په توپير سره د اداري کارکوونکو شمېر</t>
  </si>
  <si>
    <t>د تحصیلي درجې په توپير سره د کادري کارکوونکو شمېر</t>
  </si>
  <si>
    <t>د علمي رتبې په توپير سره د کادري کارکوونکو شمېر</t>
  </si>
  <si>
    <t>هغه مسایل چې پاملرنې ته اړتیا لري (د مثال په توګه: امنیتي مسایل، د برق قطع کیدل، د انترنیت نشتون او غیره)</t>
  </si>
  <si>
    <t>محصلانو چارو مرستیال</t>
  </si>
  <si>
    <t>مالي او اداري مرستیال</t>
  </si>
  <si>
    <t>د علمي چارو معاون</t>
  </si>
  <si>
    <t>نوم، تخلص، علمي رتبه، د تحصیل درجه او د ګډون کوونکو ونډه</t>
  </si>
  <si>
    <t xml:space="preserve"> امنیتی امکانات</t>
  </si>
  <si>
    <t>فعال والی</t>
  </si>
  <si>
    <t>امکانات مدیریت، د ثبت کتاب، مکتوبونه او اجراات</t>
  </si>
  <si>
    <t>د پاکې فضا امکانات</t>
  </si>
  <si>
    <t>درسي تګلارې</t>
  </si>
  <si>
    <t>روش درسی</t>
  </si>
  <si>
    <t>حقوقي روغتیايي مرکز</t>
  </si>
  <si>
    <t xml:space="preserve"> څانګې </t>
  </si>
  <si>
    <t xml:space="preserve">د استادانو، اداري کارکوونکو او محصلینو شکایاتو ته د رسیده ‌ګۍ کړنلاره او د بېلابېلو لارو یې د نشرولو شواهدو شتون. </t>
  </si>
  <si>
    <t>د طبي کثافاتو د مدیریت لپاره د ترتیب شوي کړنلاره شتون (جلا کول، د دفع کولو طریقه، د کثافاتو ذخیره کول او د هغې د تطبیق شواهد)</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</si>
  <si>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</si>
  <si>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</si>
  <si>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</si>
  <si>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</si>
  <si>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</si>
  <si>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</si>
  <si>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</si>
  <si>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پلورنځی او کفتریا</t>
  </si>
  <si>
    <t>کتابتون، کمپیوټرلب، درسي ټولګي، امنیتي بخش، کافتریا یا پلورنځی، ترانسپورټي وسایط</t>
  </si>
  <si>
    <t xml:space="preserve">د پلورنځی شتون </t>
  </si>
  <si>
    <t>کانتین/کافټریا</t>
  </si>
  <si>
    <t xml:space="preserve">برښنا پاڼه </t>
  </si>
  <si>
    <t>ویب سایټ</t>
  </si>
  <si>
    <t xml:space="preserve">د موټرو تم ځای </t>
  </si>
  <si>
    <t>د نصاب یا نصاب کمېټه</t>
  </si>
  <si>
    <t>د نصاب، موجوده برخو او جواز مطابق د روغتون ودانۍ (تعمیر) شتون</t>
  </si>
  <si>
    <t>د ستاژ دورې د محصلانو د نصاب له مخې د مریضانو د معاینه کولو شواهد او مشاهدې (د محصلانو شمېر، د مریضانو د ثبت او راجستر کتاب له محصلانو سره مرکې...)</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</si>
  <si>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</si>
  <si>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</si>
  <si>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</si>
  <si>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</si>
  <si>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</si>
  <si>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</si>
  <si>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</si>
  <si>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</si>
  <si>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</si>
  <si>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</si>
  <si>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</si>
  <si>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</si>
  <si>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</si>
  <si>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</si>
  <si>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</si>
  <si>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</si>
  <si>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</si>
  <si>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</si>
  <si>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</si>
  <si>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</si>
  <si>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</si>
  <si>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</si>
  <si>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</si>
  <si>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</si>
  <si>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</si>
  <si>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</si>
  <si>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</si>
  <si>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</si>
  <si>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</si>
  <si>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</si>
  <si>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</si>
  <si>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</si>
  <si>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</si>
  <si>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r>
      <rPr>
        <b/>
        <sz val="8"/>
        <rFont val="Bahij Zar"/>
        <family val="1"/>
      </rPr>
      <t>کادري روغتون
(تدریسي روغتون</t>
    </r>
    <r>
      <rPr>
        <sz val="8"/>
        <rFont val="Bahij Zar"/>
        <family val="1"/>
      </rPr>
      <t>)
پوهنتون استادانو او محصلینو ته د کادري روغتون د شتون ډاډ ورکوي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</si>
  <si>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</si>
  <si>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</si>
  <si>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</si>
  <si>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</si>
  <si>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</si>
  <si>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</si>
  <si>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</si>
  <si>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</si>
  <si>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</si>
  <si>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</si>
  <si>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رسنۍ</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</si>
  <si>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</si>
  <si>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</si>
  <si>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</si>
  <si>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</si>
  <si>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</si>
  <si>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درسي تګلاري</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</si>
  <si>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</si>
  <si>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</si>
  <si>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</si>
  <si>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</si>
  <si>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</si>
  <si>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</si>
  <si>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</si>
  <si>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</si>
  <si>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</si>
  <si>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</si>
  <si>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</si>
  <si>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</si>
  <si>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</si>
  <si>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</si>
  <si>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</si>
  <si>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</si>
  <si>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</si>
  <si>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</si>
  <si>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</si>
  <si>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</si>
  <si>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</si>
  <si>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</si>
  <si>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</si>
  <si>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</si>
  <si>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</si>
  <si>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</si>
  <si>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</si>
  <si>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</si>
  <si>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</si>
  <si>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</si>
  <si>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</si>
  <si>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</si>
  <si>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</si>
  <si>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</si>
  <si>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</si>
  <si>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موجوده کړنلارې په اساس د ماستري او دوکتورا تحصیلي درجې ترلاسه کولو په موخه بورسونو ته د علمي کادر غړو د لیږلو او یا حمایې شواهد. </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</si>
  <si>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</si>
  <si>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</si>
  <si>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</si>
  <si>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</si>
  <si>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</si>
  <si>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</si>
  <si>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</si>
  <si>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</si>
  <si>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</si>
  <si>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په تدریسي روغتون کې د ستاژرانو عملي کار د ترسراوي شواهد، د تدریسي روغتون 
په سهارني راپور کې د ګډون شواهد، د سهارني کتنې شتون، د یوې اونۍ په جریان کې یوه شپه د اړوند دورې له مخې نوکریوالي، د مریض کیس پریزینټیشن وړاندې کول، د کنفرانسونو د وړاندې کولو او د ژوري هیئت لخوا د ارزونې شواهد ، د ستاژرانو د ملاتړ شواهد. (د هستوګنې ځای)، </t>
  </si>
  <si>
    <t xml:space="preserve">د کارکوونکو چارو مدیریت شتون </t>
  </si>
  <si>
    <t xml:space="preserve">د موټرو تم ځای شتون </t>
  </si>
  <si>
    <t xml:space="preserve">د انتظارځای شتون </t>
  </si>
  <si>
    <t>د روغتون د فعالیت جواز اسناد او شواهد باید موجود وي او که جواز موجود نه وي د معیار نمره نه ورکول کېږي</t>
  </si>
  <si>
    <t xml:space="preserve">د سیمیولوژي او روغتیايي مرکزي مهارتونو لابراتوار </t>
  </si>
  <si>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</si>
  <si>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</si>
  <si>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</si>
  <si>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</si>
  <si>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</si>
  <si>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</si>
  <si>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</si>
  <si>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</si>
  <si>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</si>
  <si>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</si>
  <si>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</si>
  <si>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</si>
  <si>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</si>
  <si>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</si>
  <si>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</si>
  <si>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</si>
  <si>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</si>
  <si>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</si>
  <si>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</si>
  <si>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</si>
  <si>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</si>
  <si>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</si>
  <si>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</si>
  <si>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</si>
  <si>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</si>
  <si>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</si>
  <si>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</si>
  <si>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</si>
  <si>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</si>
  <si>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</si>
  <si>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</si>
  <si>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د لومړنیو مرستو سیټ او لاس مینځلو ځای شتون. د اور وژنې آله، د کثافاتو سطل او لاس وينځلو ځای (دست‌شوي)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</si>
  <si>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</si>
  <si>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</si>
  <si>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</si>
  <si>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</si>
  <si>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</si>
  <si>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د اخلاقي اصولو، انصاف او عدالت تګلارې</t>
  </si>
  <si>
    <t>استادانو د تقرر تګلاره</t>
  </si>
  <si>
    <t>انفکاک تګلاره</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</si>
  <si>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</si>
  <si>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د تحصیل هغه درجه چې د پوهنتون له لوري ورکول کېږي</t>
  </si>
  <si>
    <t>د دکتورا، ماستري او لیسانس په توپیر سره د محصلینو شمېر</t>
  </si>
  <si>
    <t>د پوهنتون کلي وضعیت ته کتنه</t>
  </si>
  <si>
    <t>د پوهنتون د کمېټو له استازیو سره غونډه</t>
  </si>
  <si>
    <t>تدریسي کارکوونکو، محصلینو او اداري کارکوونکو سره غونډه</t>
  </si>
  <si>
    <t>د کرايي تعمیر قرارداد باید لږ تر لږه ۱۰ کالو پورې وي</t>
  </si>
  <si>
    <t>طرزالعملونه</t>
  </si>
  <si>
    <t>د کارکوونکو کاري پلانونه او د هغوی راپورونه</t>
  </si>
  <si>
    <t>د معلوماتي تکنالوژۍ، اجناسو او تحصیلي سهولتونو په څیر د امکانانو د شتون شواهد</t>
  </si>
  <si>
    <t xml:space="preserve">د پوهنځي په کچه د پوهنځي پېژندنې کتاب شتون او د نشر شواهد یې. </t>
  </si>
  <si>
    <t>د څېړنې معاون</t>
  </si>
  <si>
    <t>1400/11/11</t>
  </si>
  <si>
    <t>1400/11/12</t>
  </si>
  <si>
    <t xml:space="preserve"> علمي معینیت </t>
  </si>
  <si>
    <t xml:space="preserve"> لوړو زده کړو وزارت </t>
  </si>
  <si>
    <t xml:space="preserve">د تضمین کیفیت او اعتبار ورکولو ریاست </t>
  </si>
  <si>
    <t>د بیاکتنې راپور</t>
  </si>
  <si>
    <t>د اعتبار ورکولو درېیمه مرحله</t>
  </si>
  <si>
    <t>د پوهنتون نوم دې ولیکل شي</t>
  </si>
  <si>
    <t>موقعیت: ولایت x</t>
  </si>
  <si>
    <t xml:space="preserve">د بیاکتنې نېټه: </t>
  </si>
  <si>
    <t>تر</t>
  </si>
  <si>
    <t xml:space="preserve">د تضمین کیفیت او اعتبار ورکولو  د..... نېټې په () غونډه کې تائید شوه </t>
  </si>
  <si>
    <t>عنوانونه</t>
  </si>
  <si>
    <t xml:space="preserve"> د اعتبار ورکولو د معیارونو پر اساس د بیرونۍ مسلکي بیاکتنې په پروسه کې پوهنتونونو ته د ارزښت ورکولو فورم </t>
  </si>
  <si>
    <t xml:space="preserve">علمي معینیت </t>
  </si>
  <si>
    <t>د مسلکي بیاکتنې نومرو د نهايي راپور تحلیل</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</si>
  <si>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</si>
  <si>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</si>
  <si>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</si>
  <si>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</si>
  <si>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</si>
  <si>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</si>
  <si>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</si>
  <si>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</si>
  <si>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</si>
  <si>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</si>
  <si>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لاسلیک</t>
  </si>
  <si>
    <t>مسلکي بیاکتونکی پلاوی</t>
  </si>
  <si>
    <t>ښاغلی.....................</t>
  </si>
  <si>
    <t>ښاغلی .....................</t>
  </si>
  <si>
    <t xml:space="preserve"> اصلي معیارونو ته ټاکل شوې سلنه</t>
  </si>
  <si>
    <t xml:space="preserve"> د اصلي معیارونو نومره</t>
  </si>
  <si>
    <t>د درېیمې مرحلې لپاره د هر معیار ټاکل شوې سلنه</t>
  </si>
  <si>
    <t>د درېیمې مرحلې د ټاکل شوې سلنې پر اساس د هر معیار اخېستل شوې سلنه</t>
  </si>
  <si>
    <t>د درېیمې مرحلې د ټاکل شوې سلنې پر اساس د هر معیار اخېستل شوې نومره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</si>
  <si>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</si>
  <si>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</si>
  <si>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</si>
  <si>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</si>
  <si>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</si>
  <si>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</si>
  <si>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</si>
  <si>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</si>
  <si>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</si>
  <si>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</si>
  <si>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</si>
  <si>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</si>
  <si>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</si>
  <si>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</si>
  <si>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</si>
  <si>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</si>
  <si>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</si>
  <si>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</si>
  <si>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</si>
  <si>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</si>
  <si>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</si>
  <si>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</si>
  <si>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</si>
  <si>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</si>
  <si>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</si>
  <si>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</si>
  <si>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</si>
  <si>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</si>
  <si>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</si>
  <si>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</si>
  <si>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</si>
  <si>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</si>
  <si>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</si>
  <si>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</si>
  <si>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</si>
  <si>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</si>
  <si>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</si>
  <si>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د هرې لیسانس او فوق لیسانس برنامو لپاره د وزارت له لوري د تایید شوي نصاب شتون.</t>
  </si>
  <si>
    <t>د هرې لیسانس او فوق لیسانس برنامو د نصاب د تطبیق شواهد.</t>
  </si>
  <si>
    <t xml:space="preserve">تدریسی امکانات </t>
  </si>
  <si>
    <t xml:space="preserve">مدیریت کتابخانه، کمپیوتر ها ، رهنمود ها، کتاب تثبت مراجع کننده نظافت، </t>
  </si>
  <si>
    <t xml:space="preserve">د پوهنتون او هرې برنامې په کچه د فعالیت جواز </t>
  </si>
  <si>
    <t>د بیاکتنې په پروسه کې د هئت لخوا ورکړل شوی ارزښت</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</si>
  <si>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</si>
  <si>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</si>
  <si>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</si>
  <si>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</si>
  <si>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</si>
  <si>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</si>
  <si>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</si>
  <si>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</si>
  <si>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</si>
  <si>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</si>
  <si>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</si>
  <si>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</si>
  <si>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</si>
  <si>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</si>
  <si>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</si>
  <si>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</si>
  <si>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</si>
  <si>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</si>
  <si>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ترسرکولو مسؤل او همکاران، د تطبیق موده او متوقعه پاېلې) په روښانه توګه ذکر شوي دي.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</si>
  <si>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</si>
  <si>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</si>
  <si>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</si>
  <si>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</si>
  <si>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</si>
  <si>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</si>
  <si>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</si>
  <si>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</si>
  <si>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</si>
  <si>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</si>
  <si>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</si>
  <si>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</si>
  <si>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</si>
  <si>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</si>
  <si>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</si>
  <si>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</si>
  <si>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</si>
  <si>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</si>
  <si>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</si>
  <si>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</si>
  <si>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</si>
  <si>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</si>
  <si>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</si>
  <si>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</si>
  <si>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</si>
  <si>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</si>
  <si>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</si>
  <si>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</si>
  <si>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</si>
  <si>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</si>
  <si>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</si>
  <si>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</si>
  <si>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</si>
  <si>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</si>
  <si>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</si>
  <si>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</si>
  <si>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</si>
  <si>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</si>
  <si>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</si>
  <si>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</si>
  <si>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</si>
  <si>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</si>
  <si>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</si>
  <si>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</si>
  <si>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</si>
  <si>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</si>
  <si>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</si>
  <si>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</si>
  <si>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</si>
  <si>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</si>
  <si>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</si>
  <si>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</si>
  <si>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</si>
  <si>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</si>
  <si>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</si>
  <si>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</si>
  <si>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</si>
  <si>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</si>
  <si>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</si>
  <si>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</si>
  <si>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</si>
  <si>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</si>
  <si>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</si>
  <si>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</si>
  <si>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</si>
  <si>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</si>
  <si>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</si>
  <si>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</si>
  <si>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</si>
  <si>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</si>
  <si>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</si>
  <si>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</si>
  <si>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</si>
  <si>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</si>
  <si>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</si>
  <si>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</si>
  <si>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</si>
  <si>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</si>
  <si>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</si>
  <si>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</si>
  <si>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</si>
  <si>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</si>
  <si>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</si>
  <si>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</si>
  <si>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</si>
  <si>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</si>
  <si>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</si>
  <si>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</si>
  <si>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</si>
  <si>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</si>
  <si>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</si>
  <si>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</si>
  <si>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</si>
  <si>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</si>
  <si>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</si>
  <si>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</si>
  <si>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</si>
  <si>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</si>
  <si>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</si>
  <si>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</si>
  <si>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</si>
  <si>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</si>
  <si>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</si>
  <si>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</si>
  <si>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</si>
  <si>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</si>
  <si>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</si>
  <si>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</si>
  <si>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</si>
  <si>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</si>
  <si>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</si>
  <si>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</si>
  <si>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</si>
  <si>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</si>
  <si>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</si>
  <si>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</si>
  <si>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</si>
  <si>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</si>
  <si>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ټولو لابراتوارونو لپاره د لږ تر لږه دوه مسلکي لابرانتانو د استخدام اسناد او شواهد. لابراتورونه باید په میز، څوکۍ، کمپیوټر او المارۍ سره سمبال وي (د اړتیا په صورت کې پوهنتون د خپلو موجوده لابراتوارونو لپاره لابرانټ یا ټکنیشن زیاتولی شي).</t>
  </si>
  <si>
    <t xml:space="preserve">د مالګو، محلولونو او کیمیاوي موادو د ساتلو لپاره د ځانګړو لوښو د ساتلو ځای شتون </t>
  </si>
  <si>
    <t>د طبي فزیک لابراتوار اړوند وسایلو د ساتنې او حفاظت لپاره د ځانګړو الماریو شتون( رافعه، څرخ، جبل، پیزوسرجري، سکیلر، د نور فزیک (لایزر)، الکتروکوټیتر.........).</t>
  </si>
  <si>
    <t xml:space="preserve"> د هغو لوښو او وسایلو د ساتلو لپاره چې د بیولوژیکي تجربو او ازمایښتونو سمپلونه او نور اړین مواد پکې ساتل کېږي د ځانګړو آلماریو شتون. </t>
  </si>
  <si>
    <t xml:space="preserve">د لابراتوار په دیوال باندې د حجرو، انساجو، غړو او سیستمونو د لويې اندازې بینر نصب شتون </t>
  </si>
  <si>
    <t>په اعظمي ډول د ربړي ټیوب سره د۱۰ عدده ستیتوسکوپونو شتون ( د وینې فشار، د زړه او تنفسي اواز)</t>
  </si>
  <si>
    <t>په لابراتوار کې د هر مېز لپاره لږ تر لږه یو د هډوکو سیټ شتون ولري</t>
  </si>
  <si>
    <t xml:space="preserve">د بیوشیمي لابراتوار شتون </t>
  </si>
  <si>
    <t>د معالجوي طب برنامې لپاره لږ تر لږه جوړې شوې برخې
د برخو موجودیت (1) عمومي داخله (اندوکراین، هضمي او تنفسي، قلبي) (2) عمومي اطفال (3) عقلي او عصبي (4) نسايي او ولادي (5) عمومي جراحي (6) د واکسین څانګه (7) توبرکلوز او انتاني (8) اورتوپیډي (9) سترګه (10) پوستکی او زهروي(11) غوږ او ستونی (12) یورولوژی
ستوماتولوژي برنامې لپاره لږ تر لږه جوړې شوې برخې
یاداښت: که چیرې په روغتون کې د (۸، ۹ او ۱۰) لاندې شمېرې لرونکي برخې موجودې وي، په دې صورت کې د بیا رامنځته کولو اړتیا نشته
لږ ترلږه د دې برخو موجودیت (1) د خولې، مخ او زنې جراحي (2) د اطفالو ستوماتولوژي (3) پروستودنتیک (د غاښ جوړول) (4) اورتودنسی (5) داخله ستوماتولوژي (6) پریودنتولوژی (7) اورل میدیسن (د خولې ناروغۍ) (8) عمومي داخله (9) عمومي اطفال (10) عمومي جراحي</t>
  </si>
  <si>
    <t>د هر سرویس لپاره لږ تر لږه (5) بسترونه (په ستوماتولوژۍ کې هغه خدمات چې بستر ته اړتیا لري) په شفاخانه کې د ترلاسه شوي جواز مطابق.
د ستوماتولوژي روغتون/روغتیايي مرکز په هر سرویس کې د لږ تر لږه (1) یونټ شتون</t>
  </si>
  <si>
    <t>د ناروغانو دوسیو د ساتنې لپاره طبې ریکارډ اسناد او شواهد</t>
  </si>
  <si>
    <t>په تدریسي روغتون کې د محصلینو د عملي کارونو شواهد 
د معرفي کولو شواهد ، تشریحي درسي تګلارې ، لاک بوک، له ثبت شویو دوسیو څخه د وړاندې شویو کیسونو شمېر او د ازموینې شقه</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</si>
  <si>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</si>
  <si>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</si>
  <si>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</si>
  <si>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په کتابتون کې موجود کتابونو لېست</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</si>
  <si>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</si>
  <si>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</si>
  <si>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</si>
  <si>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</si>
  <si>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</si>
  <si>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</si>
  <si>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</si>
  <si>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</si>
  <si>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</si>
  <si>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</si>
  <si>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</si>
  <si>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</si>
  <si>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</si>
  <si>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</si>
  <si>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</si>
  <si>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</si>
  <si>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</si>
  <si>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</si>
  <si>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</si>
  <si>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</si>
  <si>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</si>
  <si>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</si>
  <si>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</si>
  <si>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</si>
  <si>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</si>
  <si>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پوهنتون له سهولتونو بیاکتنه</t>
  </si>
  <si>
    <t>.................................................................................................................................</t>
  </si>
  <si>
    <t>..........................................................................................................................................................................</t>
  </si>
  <si>
    <t>.....................................................................................</t>
  </si>
  <si>
    <t>...........................................................................................................................................................................</t>
  </si>
  <si>
    <t>......................................................................................................................................................</t>
  </si>
  <si>
    <t>................................................................................................................................................................................................</t>
  </si>
  <si>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</si>
  <si>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د یوه پایه مایکروسکوپ شتون چې له پروجیکټر سره وصل وي، د پتالوژۍ د له مخکې چمتو شويو معیاري سلایډونو سیټ، او د پتالوژیک سمپلونو د ساتلو لپاره د یخچال یوه پایه شتون.</t>
  </si>
  <si>
    <t>یوه پایه مایکروسکوپ شتون ولري چې د پروجیکټر یا ایل ‌سی ‌ډی سره وصل وي، د هسټولوژۍ د معیارونو ترتیب شویو سلایډونو سیټ او د امبریولوژۍ مضمون لپاره د جنین ماډلونو د ساتلو شتون.</t>
  </si>
  <si>
    <t>د کیمیا لابراتوار شتون</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</si>
  <si>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</si>
  <si>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</si>
  <si>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</si>
  <si>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</si>
  <si>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</si>
  <si>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</si>
  <si>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</si>
  <si>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</si>
  <si>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</si>
  <si>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</si>
  <si>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</si>
  <si>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</si>
  <si>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طب پوهنځې د فرعې معیارونو (1) شمېره مل پاڼې</t>
  </si>
  <si>
    <t>د طب پوهنځی د فرعي معیارونو مجموعه نومرې:</t>
  </si>
  <si>
    <t>د اعتبار ورکولو لومړی مرحله</t>
  </si>
  <si>
    <t>د اعتبار ورکولو دویمه مرحله</t>
  </si>
  <si>
    <t>د اعتبار ورکولو درېیمې مرحله</t>
  </si>
  <si>
    <t>د طبي څانګې لرونکو پوهنتونونو ته د ځان ارزونې او بازنګرې پر مهال د اعتبار ورکولو چوکاټ ته د نومرې ورکولو طریقه</t>
  </si>
  <si>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</si>
  <si>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</si>
  <si>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</si>
  <si>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</si>
  <si>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</si>
  <si>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r>
      <t xml:space="preserve">د چارچوب تطبیق په هغو پوهنتونونو کې چې طبي څانګې لري: </t>
    </r>
    <r>
      <rPr>
        <sz val="10"/>
        <rFont val="Bahij Zar"/>
        <family val="1"/>
      </rPr>
      <t>د یولسو معیارونو سربیره (۱) شمېرې مل پانې چې په دغه چارچوب کې شامل دي، په هغو پوهنتونو کې چې طبی څانګې لري تطبیقیږي.</t>
    </r>
  </si>
  <si>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</si>
  <si>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څانګې</t>
  </si>
  <si>
    <t>امنیتي برخه</t>
  </si>
  <si>
    <t>د کتابتو مدیریت، په مختلفو رشتو کې د کتابونو شتون او د هغې تنظیم، کمپیوترونه، لارښودونه، د مراجع کوونکو د نظافت د تثبیت کتاب، مصونیت</t>
  </si>
  <si>
    <t>د لومړیتوب کچه (فوری، متوسط، غیر فوری)</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</si>
  <si>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</si>
  <si>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</si>
  <si>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</si>
  <si>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د لومړۍ مرحلې لپاره د هر معیار ټاکل شوې سلنه</t>
  </si>
  <si>
    <t>د لومړۍ مرحلې د ټاکل شوې سلنې پر اساس د هر معیار اخېستل شوې سلنه</t>
  </si>
  <si>
    <t>د لومړۍ مرحلې د ټاکل شوې سلنې پر اساس د هر معیار اخېستل شوې نومره</t>
  </si>
  <si>
    <t>د دویمې مرحلې لپاره د هر معیار ټاکل شوې سلنه</t>
  </si>
  <si>
    <t>د دویمې مرحلې د ټاکل شوې سلنې پر اساس د هر معیار اخېستل شوې سلنه</t>
  </si>
  <si>
    <t>د دویمې مرحلې د ټاکل شوې سلنې پر اساس د هر معیار اخېستل شوې نومره</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</si>
  <si>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</si>
  <si>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</si>
  <si>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 xml:space="preserve">محصلینو ته د لیلیې او په لیلیه کې د وړاندې شویو خدماتو اسناد او شواهد( یوازي په  امارتي پوهنتونونو کې د تطبیق وړ ده). </t>
  </si>
  <si>
    <t xml:space="preserve"> د ټاکلو اصولو پر اساس د  امارتي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</si>
  <si>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لوړو زده کړو وزارت لخوا د  امارتي پوهنتون د رئیس د کلنۍ ارزونې سند او د خصوصي پوهنتون د رئیس د کلنۍ ارزونې سند د امنأ هئیت له لوري.</t>
  </si>
  <si>
    <r>
      <t xml:space="preserve"> امارتي پوهنتونونو ته د(۷۴) شمېرې د نومرې ورکول:</t>
    </r>
    <r>
      <rPr>
        <sz val="10"/>
        <rFont val="Bahij Zar"/>
        <family val="1"/>
      </rPr>
      <t xml:space="preserve"> یاده شوې نومره  امارتي پوهنتونونو ته پرته د هغوی د غوښتنې ورکول کېږي.</t>
    </r>
  </si>
  <si>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</si>
  <si>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</si>
  <si>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</si>
  <si>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 xml:space="preserve">د پاراکلینیک مرکز لابراتوارونه 
پوهنتون د خپلو محصلینو د عملي زده کړو لپاره د پارا روغتیايي مرکز دورې لابراتوارونه ترتیب کړي او په واک کې یې ورکوي </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</si>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</sst>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22"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2"/>
      <name val="Bahij Zar"/>
      <family val="1"/>
    </font>
    <font>
      <b/>
      <sz val="11"/>
      <color rgb="FFFF0000"/>
      <name val="Bahij Zar"/>
      <family val="1"/>
    </font>
    <font>
      <sz val="11"/>
      <color rgb="FFFF0000"/>
      <name val="Bahij Zar"/>
      <family val="1"/>
    </font>
    <font>
      <b/>
      <sz val="14"/>
      <name val="Bahij Zar"/>
      <family val="1"/>
    </font>
    <font>
      <b/>
      <sz val="11"/>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sz val="10"/>
      <name val="Calibri"/>
      <family val="2"/>
      <scheme val="minor"/>
    </font>
    <font>
      <sz val="14"/>
      <name val="Bahij Zar"/>
      <family val="1"/>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9">
    <xf numFmtId="0" fontId="0" fillId="0" borderId="0" xfId="0"/>
    <xf numFmtId="0" fontId="0" fillId="0" borderId="0" xfId="0" applyProtection="1">
      <protection locked="0"/>
    </xf>
    <xf numFmtId="0" fontId="0" fillId="0" borderId="0" xfId="0" applyAlignment="1">
      <alignment horizontal="center" vertical="center"/>
    </xf>
    <xf numFmtId="9" fontId="0" fillId="0" borderId="0" xfId="0" applyNumberFormat="1" applyAlignment="1">
      <alignment horizontal="center" vertical="center"/>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xf>
    <xf numFmtId="10" fontId="7" fillId="0" borderId="13" xfId="1" applyNumberFormat="1" applyFont="1" applyFill="1" applyBorder="1" applyAlignment="1" applyProtection="1">
      <alignment horizontal="center" vertical="center" wrapText="1"/>
    </xf>
    <xf numFmtId="2" fontId="7"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xf>
    <xf numFmtId="10" fontId="7" fillId="0" borderId="13" xfId="1"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7"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7"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Alignment="1" applyProtection="1">
      <alignment vertical="center"/>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7" fillId="0" borderId="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7" fillId="0" borderId="33" xfId="0" applyFont="1" applyFill="1" applyBorder="1" applyAlignment="1" applyProtection="1">
      <alignment horizontal="center" vertical="center" wrapText="1"/>
    </xf>
    <xf numFmtId="2" fontId="7"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2" fillId="0" borderId="1" xfId="0" applyFont="1" applyFill="1" applyBorder="1" applyAlignment="1" applyProtection="1">
      <alignment horizontal="right" vertical="center" readingOrder="2"/>
    </xf>
    <xf numFmtId="0" fontId="7" fillId="0" borderId="0" xfId="0" applyFont="1" applyFill="1" applyProtection="1">
      <protection locked="0"/>
    </xf>
    <xf numFmtId="2" fontId="2" fillId="0" borderId="0" xfId="0" applyNumberFormat="1"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166" fontId="6" fillId="0" borderId="1" xfId="1"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xf numFmtId="0" fontId="5" fillId="0" borderId="0" xfId="0" applyFont="1" applyFill="1" applyBorder="1" applyAlignment="1" applyProtection="1">
      <protection locked="0"/>
    </xf>
    <xf numFmtId="0" fontId="5"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5" fillId="0" borderId="11" xfId="0" applyFont="1" applyFill="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center" vertical="center"/>
      <protection locked="0"/>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8" fillId="0" borderId="0" xfId="0" applyFont="1" applyProtection="1">
      <protection locked="0"/>
    </xf>
    <xf numFmtId="0" fontId="12" fillId="0" borderId="0" xfId="0" applyFont="1" applyBorder="1" applyProtection="1"/>
    <xf numFmtId="0" fontId="12" fillId="0" borderId="0"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Protection="1">
      <protection locked="0"/>
    </xf>
    <xf numFmtId="0" fontId="12" fillId="0" borderId="0" xfId="0" applyFont="1" applyProtection="1"/>
    <xf numFmtId="0" fontId="2" fillId="0" borderId="0" xfId="0" applyFont="1" applyFill="1" applyAlignment="1" applyProtection="1">
      <alignment vertical="center" wrapText="1"/>
      <protection locked="0"/>
    </xf>
    <xf numFmtId="0" fontId="7" fillId="0" borderId="0" xfId="0" applyFont="1" applyFill="1" applyAlignment="1" applyProtection="1">
      <alignment horizontal="center" vertical="center"/>
      <protection locked="0"/>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xf numFmtId="0" fontId="5" fillId="0" borderId="0" xfId="0" applyFont="1" applyFill="1" applyBorder="1" applyAlignment="1" applyProtection="1">
      <alignment horizontal="center" vertical="center"/>
    </xf>
    <xf numFmtId="0" fontId="4" fillId="0" borderId="0" xfId="0" applyFont="1" applyBorder="1" applyAlignment="1" applyProtection="1">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4" fillId="0" borderId="0" xfId="0"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right"/>
      <protection locked="0"/>
    </xf>
    <xf numFmtId="0" fontId="14" fillId="0" borderId="0" xfId="0" applyFont="1" applyBorder="1" applyAlignment="1" applyProtection="1">
      <alignment horizontal="left"/>
      <protection locked="0"/>
    </xf>
    <xf numFmtId="0" fontId="3" fillId="0" borderId="0" xfId="0" applyFont="1" applyAlignment="1" applyProtection="1"/>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10" fontId="2" fillId="0" borderId="40" xfId="1"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protection locked="0"/>
    </xf>
    <xf numFmtId="0" fontId="6" fillId="0" borderId="0" xfId="0" applyFont="1" applyFill="1" applyBorder="1" applyProtection="1"/>
    <xf numFmtId="0" fontId="6" fillId="0" borderId="0" xfId="0" applyFont="1" applyFill="1" applyBorder="1" applyProtection="1">
      <protection locked="0"/>
    </xf>
    <xf numFmtId="0" fontId="6" fillId="0" borderId="0" xfId="0" applyFont="1" applyFill="1"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xf numFmtId="0" fontId="5" fillId="0" borderId="0" xfId="0"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xf>
    <xf numFmtId="0" fontId="6" fillId="0" borderId="20" xfId="0" applyFont="1" applyFill="1" applyBorder="1" applyAlignment="1" applyProtection="1">
      <alignment horizontal="center" vertical="center"/>
    </xf>
    <xf numFmtId="0" fontId="5" fillId="0" borderId="39" xfId="0" applyFont="1" applyFill="1" applyBorder="1" applyAlignment="1" applyProtection="1">
      <alignment vertical="center"/>
    </xf>
    <xf numFmtId="0" fontId="5" fillId="0" borderId="2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5" fillId="0" borderId="20"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5" fillId="0" borderId="0" xfId="0" applyFont="1" applyFill="1" applyBorder="1" applyAlignment="1" applyProtection="1">
      <alignment vertical="center"/>
      <protection locked="0"/>
    </xf>
    <xf numFmtId="2" fontId="5" fillId="0" borderId="0" xfId="0" applyNumberFormat="1" applyFont="1" applyFill="1" applyBorder="1" applyAlignment="1" applyProtection="1">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3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horizontal="left"/>
      <protection locked="0"/>
    </xf>
    <xf numFmtId="2"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vertical="center"/>
      <protection locked="0"/>
    </xf>
    <xf numFmtId="2" fontId="7" fillId="0" borderId="5" xfId="0" applyNumberFormat="1" applyFont="1" applyFill="1" applyBorder="1" applyAlignment="1" applyProtection="1">
      <alignment horizontal="center" vertical="center"/>
      <protection locked="0"/>
    </xf>
    <xf numFmtId="164" fontId="7" fillId="0" borderId="5" xfId="1"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7" fillId="0" borderId="0"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protection locked="0"/>
    </xf>
    <xf numFmtId="9" fontId="7" fillId="0" borderId="0" xfId="0" applyNumberFormat="1" applyFont="1" applyFill="1" applyBorder="1" applyAlignment="1" applyProtection="1">
      <alignment horizontal="center" vertical="center"/>
      <protection locked="0"/>
    </xf>
    <xf numFmtId="164" fontId="7" fillId="0" borderId="0" xfId="0" applyNumberFormat="1"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vertical="center" wrapText="1"/>
      <protection locked="0"/>
    </xf>
    <xf numFmtId="9" fontId="7" fillId="0" borderId="0" xfId="0"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protection locked="0"/>
    </xf>
    <xf numFmtId="9" fontId="7"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7" fillId="0" borderId="0" xfId="1" applyNumberFormat="1" applyFont="1" applyFill="1" applyBorder="1" applyAlignment="1" applyProtection="1">
      <alignment horizontal="center" vertical="center"/>
      <protection locked="0"/>
    </xf>
    <xf numFmtId="2" fontId="7" fillId="0" borderId="36" xfId="0" applyNumberFormat="1" applyFont="1" applyFill="1" applyBorder="1" applyAlignment="1" applyProtection="1">
      <alignment horizontal="center" vertical="center"/>
      <protection locked="0"/>
    </xf>
    <xf numFmtId="10" fontId="7" fillId="0" borderId="34"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6" fillId="0" borderId="0" xfId="0" applyFont="1" applyFill="1" applyProtection="1"/>
    <xf numFmtId="0" fontId="6" fillId="0" borderId="0" xfId="0" applyFont="1" applyFill="1" applyAlignment="1" applyProtection="1"/>
    <xf numFmtId="0" fontId="5" fillId="0" borderId="0" xfId="0" applyFont="1" applyFill="1" applyBorder="1" applyAlignment="1" applyProtection="1">
      <alignment horizontal="center" vertical="center" readingOrder="2"/>
    </xf>
    <xf numFmtId="0" fontId="5" fillId="0" borderId="39" xfId="0" applyFont="1" applyFill="1" applyBorder="1" applyAlignment="1" applyProtection="1">
      <alignment vertical="center" readingOrder="2"/>
    </xf>
    <xf numFmtId="0" fontId="5" fillId="0" borderId="0" xfId="0" applyFont="1" applyFill="1" applyBorder="1" applyAlignment="1" applyProtection="1">
      <alignment vertical="center" readingOrder="2"/>
    </xf>
    <xf numFmtId="0" fontId="5" fillId="0" borderId="20"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readingOrder="2"/>
    </xf>
    <xf numFmtId="0" fontId="5"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7" fillId="0" borderId="0" xfId="0" applyFont="1" applyFill="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2" xfId="0"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6" fillId="0" borderId="1" xfId="0" applyFont="1" applyFill="1" applyBorder="1" applyAlignment="1" applyProtection="1">
      <alignment vertical="center" wrapText="1" readingOrder="2"/>
    </xf>
    <xf numFmtId="0" fontId="5"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2" xfId="0" applyFont="1" applyFill="1" applyBorder="1" applyAlignment="1" applyProtection="1">
      <alignment horizontal="right" vertical="center" readingOrder="2"/>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readingOrder="2"/>
    </xf>
    <xf numFmtId="0" fontId="5" fillId="0" borderId="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7" fontId="6" fillId="0" borderId="10" xfId="0" applyNumberFormat="1" applyFont="1" applyFill="1" applyBorder="1" applyAlignment="1" applyProtection="1">
      <alignment horizontal="center" vertical="center"/>
    </xf>
    <xf numFmtId="0" fontId="17" fillId="0" borderId="0" xfId="0" applyFont="1" applyFill="1" applyBorder="1" applyAlignment="1" applyProtection="1">
      <alignment vertical="center" wrapText="1"/>
    </xf>
    <xf numFmtId="9" fontId="18" fillId="0" borderId="0" xfId="1"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6" fillId="0" borderId="10" xfId="0" applyFont="1" applyFill="1" applyBorder="1" applyAlignment="1" applyProtection="1">
      <alignment horizontal="center" vertical="center"/>
    </xf>
    <xf numFmtId="2" fontId="6" fillId="0" borderId="1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9"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19" fillId="0" borderId="0" xfId="0" applyFont="1" applyFill="1" applyProtection="1">
      <protection locked="0"/>
    </xf>
    <xf numFmtId="2" fontId="5" fillId="0" borderId="0" xfId="0" applyNumberFormat="1" applyFont="1" applyFill="1" applyBorder="1" applyAlignment="1" applyProtection="1"/>
    <xf numFmtId="10" fontId="5" fillId="0" borderId="0" xfId="0" applyNumberFormat="1" applyFont="1" applyFill="1" applyBorder="1" applyAlignment="1" applyProtection="1"/>
    <xf numFmtId="165" fontId="6" fillId="0" borderId="10"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9" fontId="6" fillId="0" borderId="0"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vertical="center"/>
    </xf>
    <xf numFmtId="0" fontId="6" fillId="0" borderId="1" xfId="0" applyFont="1" applyFill="1" applyBorder="1" applyAlignment="1" applyProtection="1">
      <alignment vertical="center"/>
    </xf>
    <xf numFmtId="0" fontId="14" fillId="0" borderId="0" xfId="0" applyFont="1" applyBorder="1" applyAlignment="1" applyProtection="1">
      <alignment horizontal="left"/>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5" fillId="0" borderId="10"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protection locked="0"/>
    </xf>
    <xf numFmtId="0" fontId="3" fillId="0" borderId="0" xfId="0" applyFont="1" applyAlignment="1" applyProtection="1">
      <alignment horizontal="right"/>
    </xf>
    <xf numFmtId="0" fontId="3" fillId="0" borderId="0" xfId="0" applyFont="1" applyAlignment="1" applyProtection="1">
      <alignment horizontal="center"/>
    </xf>
    <xf numFmtId="0" fontId="16" fillId="0" borderId="0"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xf>
    <xf numFmtId="0" fontId="15" fillId="0" borderId="0" xfId="0" applyFont="1" applyBorder="1" applyAlignment="1" applyProtection="1">
      <alignment horizontal="center"/>
    </xf>
    <xf numFmtId="0" fontId="13" fillId="0" borderId="0" xfId="0" applyFont="1" applyBorder="1" applyAlignment="1" applyProtection="1">
      <alignment horizontal="left"/>
    </xf>
    <xf numFmtId="0" fontId="4" fillId="0" borderId="0" xfId="0" applyFont="1" applyAlignment="1" applyProtection="1">
      <alignment horizontal="left" wrapText="1"/>
    </xf>
    <xf numFmtId="0" fontId="4" fillId="0" borderId="0" xfId="0" applyFont="1" applyAlignment="1" applyProtection="1">
      <alignment horizontal="left"/>
    </xf>
    <xf numFmtId="0" fontId="14" fillId="0" borderId="0" xfId="0" applyFont="1" applyBorder="1" applyAlignment="1" applyProtection="1">
      <alignment horizontal="left"/>
      <protection locked="0"/>
    </xf>
    <xf numFmtId="0" fontId="12" fillId="0" borderId="0" xfId="0" applyFont="1" applyAlignment="1" applyProtection="1">
      <alignment horizontal="center"/>
      <protection locked="0"/>
    </xf>
    <xf numFmtId="0" fontId="10" fillId="0" borderId="0" xfId="0" applyFont="1" applyAlignment="1" applyProtection="1">
      <alignment horizontal="right"/>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2" fillId="0" borderId="7" xfId="0" applyFont="1" applyFill="1" applyBorder="1" applyAlignment="1" applyProtection="1">
      <alignment horizontal="center" vertical="center"/>
    </xf>
    <xf numFmtId="0" fontId="2" fillId="0" borderId="3" xfId="0" applyFont="1" applyFill="1" applyBorder="1" applyAlignment="1" applyProtection="1">
      <alignment horizontal="right" vertical="top" wrapText="1"/>
    </xf>
    <xf numFmtId="0" fontId="2" fillId="0" borderId="8" xfId="0" applyFont="1" applyFill="1" applyBorder="1" applyAlignment="1" applyProtection="1">
      <alignment horizontal="center"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7" fillId="0" borderId="38"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2" fontId="7" fillId="0" borderId="27" xfId="0" applyNumberFormat="1" applyFont="1" applyFill="1" applyBorder="1" applyAlignment="1" applyProtection="1">
      <alignment horizontal="center" vertical="center"/>
    </xf>
    <xf numFmtId="2" fontId="7" fillId="0" borderId="28"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0" xfId="0" applyFont="1" applyFill="1" applyBorder="1" applyAlignment="1" applyProtection="1">
      <alignment horizontal="right" vertical="center" wrapText="1"/>
    </xf>
    <xf numFmtId="0" fontId="7" fillId="0" borderId="18"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33"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7" fillId="0" borderId="18" xfId="0" applyFont="1" applyFill="1" applyBorder="1" applyAlignment="1" applyProtection="1">
      <alignment horizontal="right" vertical="top" wrapText="1"/>
    </xf>
    <xf numFmtId="0" fontId="7" fillId="0" borderId="1" xfId="0" applyFont="1" applyFill="1" applyBorder="1" applyAlignment="1" applyProtection="1">
      <alignment horizontal="right" vertical="top" wrapText="1"/>
    </xf>
    <xf numFmtId="0" fontId="7" fillId="0" borderId="12" xfId="0" applyFont="1" applyFill="1" applyBorder="1" applyAlignment="1" applyProtection="1">
      <alignment horizontal="right" vertical="top" wrapText="1"/>
    </xf>
    <xf numFmtId="0" fontId="7" fillId="0" borderId="6"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2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readingOrder="2"/>
      <protection locked="0"/>
    </xf>
    <xf numFmtId="0" fontId="6" fillId="0" borderId="10" xfId="0" applyFont="1" applyFill="1" applyBorder="1" applyAlignment="1" applyProtection="1">
      <alignment horizontal="right" vertical="center" wrapText="1" readingOrder="2"/>
      <protection locked="0"/>
    </xf>
    <xf numFmtId="0" fontId="6" fillId="0" borderId="9"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protection locked="0"/>
    </xf>
    <xf numFmtId="0" fontId="6" fillId="0" borderId="10" xfId="0" applyFont="1" applyFill="1" applyBorder="1" applyAlignment="1" applyProtection="1">
      <alignment horizontal="right" vertical="center" wrapText="1"/>
      <protection locked="0"/>
    </xf>
    <xf numFmtId="0" fontId="6" fillId="0" borderId="9"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2"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right" vertical="center"/>
    </xf>
    <xf numFmtId="0" fontId="6" fillId="0" borderId="9" xfId="0"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xf>
    <xf numFmtId="0" fontId="6" fillId="0" borderId="18" xfId="0" applyFont="1" applyFill="1" applyBorder="1" applyAlignment="1" applyProtection="1">
      <alignment horizontal="right" vertical="center"/>
      <protection locked="0"/>
    </xf>
    <xf numFmtId="0" fontId="6" fillId="0" borderId="21"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0" fontId="6" fillId="0" borderId="2" xfId="0" applyFont="1" applyFill="1" applyBorder="1" applyAlignment="1" applyProtection="1">
      <alignment horizontal="right" vertical="center"/>
      <protection locked="0"/>
    </xf>
    <xf numFmtId="0" fontId="6" fillId="0" borderId="23"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6" fillId="0" borderId="1" xfId="0" applyFont="1" applyFill="1" applyBorder="1" applyAlignment="1" applyProtection="1">
      <alignment vertical="center" wrapText="1" readingOrder="2"/>
    </xf>
    <xf numFmtId="0" fontId="6" fillId="0" borderId="1" xfId="0" applyFont="1" applyFill="1" applyBorder="1" applyAlignment="1" applyProtection="1">
      <alignment horizontal="right" vertical="center" wrapText="1" readingOrder="2"/>
    </xf>
    <xf numFmtId="0" fontId="6" fillId="0" borderId="10" xfId="0" applyFont="1" applyFill="1" applyBorder="1" applyAlignment="1" applyProtection="1">
      <alignment horizontal="right" vertical="center" wrapText="1" readingOrder="2"/>
    </xf>
    <xf numFmtId="9" fontId="6" fillId="0" borderId="1" xfId="0" applyNumberFormat="1"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readingOrder="2"/>
    </xf>
    <xf numFmtId="0" fontId="5" fillId="0" borderId="21" xfId="0" applyFont="1" applyFill="1" applyBorder="1" applyAlignment="1" applyProtection="1">
      <alignment horizontal="center" vertical="center" wrapText="1" readingOrder="2"/>
    </xf>
    <xf numFmtId="0" fontId="6" fillId="0" borderId="1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protection locked="0"/>
    </xf>
    <xf numFmtId="0" fontId="7" fillId="0" borderId="20" xfId="0" applyFont="1" applyFill="1" applyBorder="1" applyAlignment="1" applyProtection="1">
      <alignment horizontal="center" vertical="center" wrapText="1"/>
    </xf>
    <xf numFmtId="0" fontId="7" fillId="0" borderId="11" xfId="0" applyFont="1" applyFill="1" applyBorder="1" applyAlignment="1" applyProtection="1">
      <alignment horizontal="left"/>
    </xf>
    <xf numFmtId="0" fontId="7" fillId="0" borderId="12" xfId="0" applyFont="1" applyFill="1" applyBorder="1" applyAlignment="1" applyProtection="1">
      <alignment horizontal="left"/>
    </xf>
    <xf numFmtId="0" fontId="7" fillId="0" borderId="0" xfId="0" applyFont="1" applyFill="1" applyAlignment="1" applyProtection="1">
      <alignment horizontal="center" vertical="center"/>
    </xf>
    <xf numFmtId="0" fontId="6" fillId="0" borderId="12" xfId="0" applyFont="1" applyFill="1" applyBorder="1" applyAlignment="1" applyProtection="1">
      <alignment horizontal="right" vertical="center" wrapText="1" readingOrder="2"/>
      <protection locked="0"/>
    </xf>
    <xf numFmtId="0" fontId="6" fillId="0" borderId="13" xfId="0" applyFont="1" applyFill="1" applyBorder="1" applyAlignment="1" applyProtection="1">
      <alignment horizontal="right" vertical="center" wrapText="1" readingOrder="2"/>
      <protection locked="0"/>
    </xf>
    <xf numFmtId="0" fontId="7" fillId="0" borderId="0" xfId="0" applyFont="1" applyFill="1" applyAlignment="1" applyProtection="1">
      <alignment horizontal="right"/>
    </xf>
    <xf numFmtId="0" fontId="7" fillId="0" borderId="39" xfId="0" applyFont="1" applyFill="1" applyBorder="1" applyAlignment="1" applyProtection="1">
      <alignment horizontal="right"/>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6" fillId="0" borderId="12"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readingOrder="2"/>
      <protection locked="0"/>
    </xf>
    <xf numFmtId="0" fontId="6" fillId="0" borderId="1" xfId="0" applyFont="1" applyFill="1" applyBorder="1" applyAlignment="1" applyProtection="1">
      <alignment horizontal="right" vertical="center" readingOrder="2"/>
      <protection locked="0"/>
    </xf>
    <xf numFmtId="0" fontId="6" fillId="0" borderId="10" xfId="0" applyFont="1" applyFill="1" applyBorder="1" applyAlignment="1" applyProtection="1">
      <alignment horizontal="right" vertical="center" readingOrder="2"/>
      <protection locked="0"/>
    </xf>
    <xf numFmtId="0" fontId="6" fillId="0" borderId="18" xfId="0" applyFont="1" applyFill="1" applyBorder="1" applyAlignment="1" applyProtection="1">
      <alignment horizontal="right" vertical="center" wrapText="1"/>
      <protection locked="0"/>
    </xf>
    <xf numFmtId="0" fontId="6" fillId="0" borderId="2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6" fillId="0" borderId="20" xfId="0" applyFont="1" applyFill="1" applyBorder="1" applyAlignment="1" applyProtection="1">
      <alignment horizontal="right" vertical="center" wrapText="1"/>
    </xf>
    <xf numFmtId="0" fontId="6" fillId="0" borderId="18" xfId="0" applyFont="1" applyFill="1" applyBorder="1" applyAlignment="1" applyProtection="1">
      <alignment horizontal="right" vertical="center" wrapText="1"/>
    </xf>
    <xf numFmtId="0" fontId="6" fillId="0" borderId="12" xfId="0" applyFont="1" applyFill="1" applyBorder="1" applyAlignment="1" applyProtection="1">
      <alignment vertical="center" wrapText="1" readingOrder="2"/>
    </xf>
    <xf numFmtId="0" fontId="6" fillId="0" borderId="12"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wrapText="1" readingOrder="2"/>
    </xf>
    <xf numFmtId="0" fontId="6" fillId="0" borderId="26" xfId="0" applyFont="1" applyFill="1" applyBorder="1" applyAlignment="1" applyProtection="1">
      <alignment horizontal="right" vertical="center"/>
      <protection locked="0"/>
    </xf>
    <xf numFmtId="0" fontId="6" fillId="0" borderId="37" xfId="0" applyFont="1" applyFill="1" applyBorder="1" applyAlignment="1" applyProtection="1">
      <alignment horizontal="right" vertical="center"/>
      <protection locked="0"/>
    </xf>
    <xf numFmtId="0" fontId="6" fillId="0" borderId="12"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5" fillId="0" borderId="18" xfId="0" applyFont="1" applyFill="1" applyBorder="1" applyAlignment="1" applyProtection="1">
      <alignment horizontal="center" vertical="center"/>
    </xf>
    <xf numFmtId="0" fontId="6" fillId="0" borderId="1"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5" fillId="0" borderId="9" xfId="0" applyFont="1" applyFill="1" applyBorder="1" applyAlignment="1" applyProtection="1">
      <alignment horizontal="center" vertical="center"/>
    </xf>
    <xf numFmtId="0" fontId="6" fillId="0" borderId="24" xfId="0" applyFont="1" applyFill="1" applyBorder="1" applyAlignment="1" applyProtection="1">
      <alignment horizontal="right" vertical="center"/>
      <protection locked="0"/>
    </xf>
    <xf numFmtId="0" fontId="10" fillId="0" borderId="9" xfId="0" applyFont="1" applyFill="1" applyBorder="1" applyAlignment="1" applyProtection="1">
      <alignment horizontal="left"/>
    </xf>
    <xf numFmtId="0" fontId="10" fillId="0" borderId="1" xfId="0" applyFont="1" applyFill="1" applyBorder="1" applyAlignment="1" applyProtection="1">
      <alignment horizontal="left"/>
    </xf>
    <xf numFmtId="166" fontId="10" fillId="0" borderId="1" xfId="1" applyNumberFormat="1" applyFont="1" applyFill="1" applyBorder="1" applyAlignment="1" applyProtection="1">
      <alignment horizontal="center"/>
    </xf>
    <xf numFmtId="166" fontId="10" fillId="0" borderId="10" xfId="1" applyNumberFormat="1" applyFont="1" applyFill="1" applyBorder="1" applyAlignment="1" applyProtection="1">
      <alignment horizontal="center"/>
    </xf>
    <xf numFmtId="0" fontId="10" fillId="0" borderId="11"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5" fillId="0" borderId="22" xfId="0" applyFont="1" applyFill="1" applyBorder="1" applyAlignment="1" applyProtection="1">
      <alignment horizontal="center"/>
    </xf>
    <xf numFmtId="0" fontId="5" fillId="0" borderId="25" xfId="0" applyFont="1" applyFill="1" applyBorder="1" applyAlignment="1" applyProtection="1">
      <alignment horizontal="center"/>
    </xf>
    <xf numFmtId="0" fontId="5" fillId="0" borderId="18"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9"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0"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0" xfId="1" applyFont="1" applyFill="1" applyBorder="1" applyAlignment="1" applyProtection="1">
      <alignment horizontal="center"/>
    </xf>
    <xf numFmtId="0" fontId="5" fillId="0" borderId="9" xfId="0" applyFont="1" applyFill="1" applyBorder="1" applyAlignment="1" applyProtection="1">
      <alignment horizontal="left"/>
    </xf>
    <xf numFmtId="0" fontId="5" fillId="0" borderId="1" xfId="0" applyFont="1" applyFill="1" applyBorder="1" applyAlignment="1" applyProtection="1">
      <alignment horizontal="left"/>
    </xf>
    <xf numFmtId="167" fontId="5" fillId="0" borderId="1" xfId="0" applyNumberFormat="1" applyFont="1" applyFill="1" applyBorder="1" applyAlignment="1" applyProtection="1">
      <alignment horizontal="center"/>
    </xf>
    <xf numFmtId="167" fontId="5" fillId="0" borderId="10"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left" vertical="center"/>
    </xf>
    <xf numFmtId="0" fontId="5" fillId="0" borderId="20" xfId="0"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wrapText="1"/>
    </xf>
    <xf numFmtId="9" fontId="6" fillId="0" borderId="12" xfId="0" applyNumberFormat="1" applyFont="1" applyFill="1" applyBorder="1" applyAlignment="1" applyProtection="1">
      <alignment horizontal="center" vertical="center"/>
    </xf>
    <xf numFmtId="9" fontId="6" fillId="0" borderId="12" xfId="0" applyNumberFormat="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9" fontId="20" fillId="0" borderId="2" xfId="1" applyFont="1" applyFill="1" applyBorder="1" applyAlignment="1" applyProtection="1">
      <alignment horizontal="center" vertical="center"/>
    </xf>
    <xf numFmtId="9" fontId="20" fillId="0" borderId="24" xfId="1" applyFont="1" applyFill="1" applyBorder="1" applyAlignment="1" applyProtection="1">
      <alignment horizontal="center" vertical="center"/>
    </xf>
    <xf numFmtId="9" fontId="6" fillId="0" borderId="12" xfId="1" applyFont="1" applyFill="1" applyBorder="1" applyAlignment="1" applyProtection="1">
      <alignment horizontal="center" vertical="center"/>
    </xf>
    <xf numFmtId="10" fontId="6" fillId="0" borderId="12"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طبی'!$I$8:$I$19</c:f>
              <c:numCache>
                <c:formatCode>0%</c:formatCode>
                <c:ptCount val="12"/>
                <c:pt idx="0">
                  <c:v>0.08</c:v>
                </c:pt>
                <c:pt idx="1">
                  <c:v>0.08</c:v>
                </c:pt>
                <c:pt idx="2">
                  <c:v>7.0000000000000007E-2</c:v>
                </c:pt>
                <c:pt idx="3">
                  <c:v>0.08</c:v>
                </c:pt>
                <c:pt idx="4">
                  <c:v>0.14000000000000001</c:v>
                </c:pt>
                <c:pt idx="5">
                  <c:v>0.1</c:v>
                </c:pt>
                <c:pt idx="6">
                  <c:v>0.09</c:v>
                </c:pt>
                <c:pt idx="7">
                  <c:v>0.08</c:v>
                </c:pt>
                <c:pt idx="8">
                  <c:v>0.04</c:v>
                </c:pt>
                <c:pt idx="9">
                  <c:v>0.09</c:v>
                </c:pt>
                <c:pt idx="10">
                  <c:v>0.15</c:v>
                </c:pt>
                <c:pt idx="11">
                  <c:v>0.15</c:v>
                </c:pt>
              </c:numCache>
            </c:numRef>
          </c:val>
          <c:extLst>
            <c:ext xmlns:c16="http://schemas.microsoft.com/office/drawing/2014/chart" uri="{C3380CC4-5D6E-409C-BE32-E72D297353CC}">
              <c16:uniqueId val="{00000000-E604-43DA-AB0E-C2177F8636AD}"/>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بازنگری طبی'!$L$8:$L$19</c:f>
              <c:numCache>
                <c:formatCode>0.000%</c:formatCode>
                <c:ptCount val="12"/>
                <c:pt idx="0">
                  <c:v>6.3166666666666663E-2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6.057692307692307E-2</c:v>
                </c:pt>
                <c:pt idx="11">
                  <c:v>0.15</c:v>
                </c:pt>
              </c:numCache>
            </c:numRef>
          </c:val>
          <c:extLst>
            <c:ext xmlns:c16="http://schemas.microsoft.com/office/drawing/2014/chart" uri="{C3380CC4-5D6E-409C-BE32-E72D297353CC}">
              <c16:uniqueId val="{00000002-E604-43DA-AB0E-C2177F8636AD}"/>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56873</xdr:colOff>
      <xdr:row>3</xdr:row>
      <xdr:rowOff>198120</xdr:rowOff>
    </xdr:from>
    <xdr:to>
      <xdr:col>10</xdr:col>
      <xdr:colOff>540988</xdr:colOff>
      <xdr:row>7</xdr:row>
      <xdr:rowOff>228600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5618132" y="861060"/>
          <a:ext cx="1101335" cy="1097280"/>
        </a:xfrm>
        <a:prstGeom prst="rect">
          <a:avLst/>
        </a:prstGeom>
      </xdr:spPr>
    </xdr:pic>
    <xdr:clientData/>
  </xdr:twoCellAnchor>
  <xdr:twoCellAnchor editAs="oneCell">
    <xdr:from>
      <xdr:col>1</xdr:col>
      <xdr:colOff>68580</xdr:colOff>
      <xdr:row>4</xdr:row>
      <xdr:rowOff>7620</xdr:rowOff>
    </xdr:from>
    <xdr:to>
      <xdr:col>2</xdr:col>
      <xdr:colOff>533400</xdr:colOff>
      <xdr:row>7</xdr:row>
      <xdr:rowOff>259080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60883520" y="891540"/>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32657</xdr:rowOff>
    </xdr:from>
    <xdr:to>
      <xdr:col>4</xdr:col>
      <xdr:colOff>264160</xdr:colOff>
      <xdr:row>23</xdr:row>
      <xdr:rowOff>19182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273710</xdr:colOff>
      <xdr:row>0</xdr:row>
      <xdr:rowOff>12700</xdr:rowOff>
    </xdr:from>
    <xdr:to>
      <xdr:col>11</xdr:col>
      <xdr:colOff>251459</xdr:colOff>
      <xdr:row>3</xdr:row>
      <xdr:rowOff>29148</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67441" y="12700"/>
          <a:ext cx="536549" cy="524448"/>
        </a:xfrm>
        <a:prstGeom prst="rect">
          <a:avLst/>
        </a:prstGeom>
      </xdr:spPr>
    </xdr:pic>
    <xdr:clientData/>
  </xdr:twoCellAnchor>
  <xdr:twoCellAnchor editAs="oneCell">
    <xdr:from>
      <xdr:col>9</xdr:col>
      <xdr:colOff>255270</xdr:colOff>
      <xdr:row>358</xdr:row>
      <xdr:rowOff>27940</xdr:rowOff>
    </xdr:from>
    <xdr:to>
      <xdr:col>11</xdr:col>
      <xdr:colOff>233019</xdr:colOff>
      <xdr:row>361</xdr:row>
      <xdr:rowOff>27940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0785881" y="80996790"/>
          <a:ext cx="536549" cy="552450"/>
        </a:xfrm>
        <a:prstGeom prst="rect">
          <a:avLst/>
        </a:prstGeom>
      </xdr:spPr>
    </xdr:pic>
    <xdr:clientData/>
  </xdr:twoCellAnchor>
  <xdr:twoCellAnchor editAs="oneCell">
    <xdr:from>
      <xdr:col>1</xdr:col>
      <xdr:colOff>569722</xdr:colOff>
      <xdr:row>0</xdr:row>
      <xdr:rowOff>12700</xdr:rowOff>
    </xdr:from>
    <xdr:to>
      <xdr:col>2</xdr:col>
      <xdr:colOff>55880</xdr:colOff>
      <xdr:row>3</xdr:row>
      <xdr:rowOff>25908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509870" y="12700"/>
          <a:ext cx="521208" cy="521208"/>
        </a:xfrm>
        <a:prstGeom prst="rect">
          <a:avLst/>
        </a:prstGeom>
        <a:noFill/>
        <a:ln>
          <a:noFill/>
        </a:ln>
      </xdr:spPr>
    </xdr:pic>
    <xdr:clientData/>
  </xdr:twoCellAnchor>
  <xdr:twoCellAnchor editAs="oneCell">
    <xdr:from>
      <xdr:col>1</xdr:col>
      <xdr:colOff>508000</xdr:colOff>
      <xdr:row>358</xdr:row>
      <xdr:rowOff>19050</xdr:rowOff>
    </xdr:from>
    <xdr:to>
      <xdr:col>1</xdr:col>
      <xdr:colOff>1029208</xdr:colOff>
      <xdr:row>360</xdr:row>
      <xdr:rowOff>171958</xdr:rowOff>
    </xdr:to>
    <xdr:pic>
      <xdr:nvPicPr>
        <xdr:cNvPr id="10" name="Picture 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987571592" y="80987900"/>
          <a:ext cx="521208" cy="5212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rightToLeft="1" view="pageLayout" zoomScaleNormal="100" workbookViewId="0">
      <selection activeCell="B7" sqref="B7:K7"/>
    </sheetView>
  </sheetViews>
  <sheetFormatPr defaultRowHeight="14.4" x14ac:dyDescent="0.3"/>
  <cols>
    <col min="1" max="1" width="5.33203125" customWidth="1"/>
    <col min="5" max="5" width="10.33203125" bestFit="1" customWidth="1"/>
    <col min="7" max="7" width="10.33203125" bestFit="1" customWidth="1"/>
    <col min="10" max="10" width="8.6640625" style="2"/>
    <col min="11" max="11" width="12.44140625" style="2" bestFit="1" customWidth="1"/>
  </cols>
  <sheetData>
    <row r="1" spans="1:11" ht="17.399999999999999" x14ac:dyDescent="0.55000000000000004">
      <c r="A1" s="1"/>
      <c r="B1" s="106"/>
      <c r="C1" s="106"/>
      <c r="D1" s="106"/>
      <c r="E1" s="106"/>
      <c r="F1" s="106"/>
      <c r="G1" s="106"/>
      <c r="H1" s="106"/>
      <c r="I1" s="106"/>
      <c r="J1" s="106"/>
      <c r="K1" s="106"/>
    </row>
    <row r="2" spans="1:11" ht="17.399999999999999" x14ac:dyDescent="0.55000000000000004">
      <c r="A2" s="1"/>
      <c r="B2" s="106"/>
      <c r="C2" s="106"/>
      <c r="D2" s="106"/>
      <c r="E2" s="106"/>
      <c r="F2" s="106"/>
      <c r="G2" s="106"/>
      <c r="H2" s="106"/>
      <c r="I2" s="106"/>
      <c r="J2" s="106"/>
      <c r="K2" s="106"/>
    </row>
    <row r="3" spans="1:11" ht="17.399999999999999" x14ac:dyDescent="0.55000000000000004">
      <c r="A3" s="1"/>
      <c r="B3" s="106"/>
      <c r="C3" s="106"/>
      <c r="D3" s="106"/>
      <c r="E3" s="106"/>
      <c r="F3" s="106"/>
      <c r="G3" s="106"/>
      <c r="H3" s="106"/>
      <c r="I3" s="106"/>
      <c r="J3" s="106"/>
      <c r="K3" s="106"/>
    </row>
    <row r="4" spans="1:11" ht="17.399999999999999" x14ac:dyDescent="0.55000000000000004">
      <c r="A4" s="1"/>
      <c r="B4" s="106"/>
      <c r="C4" s="106"/>
      <c r="D4" s="106"/>
      <c r="E4" s="106"/>
      <c r="F4" s="106"/>
      <c r="G4" s="106"/>
      <c r="H4" s="106"/>
      <c r="I4" s="106"/>
      <c r="J4" s="106"/>
      <c r="K4" s="106"/>
    </row>
    <row r="5" spans="1:11" ht="22.2" x14ac:dyDescent="0.7">
      <c r="A5" s="110"/>
      <c r="B5" s="282" t="s">
        <v>842</v>
      </c>
      <c r="C5" s="282"/>
      <c r="D5" s="282"/>
      <c r="E5" s="282"/>
      <c r="F5" s="282"/>
      <c r="G5" s="282"/>
      <c r="H5" s="282"/>
      <c r="I5" s="282"/>
      <c r="J5" s="282"/>
      <c r="K5" s="282"/>
    </row>
    <row r="6" spans="1:11" ht="22.2" x14ac:dyDescent="0.7">
      <c r="A6" s="110"/>
      <c r="B6" s="282" t="s">
        <v>841</v>
      </c>
      <c r="C6" s="282"/>
      <c r="D6" s="282"/>
      <c r="E6" s="282"/>
      <c r="F6" s="282"/>
      <c r="G6" s="282"/>
      <c r="H6" s="282"/>
      <c r="I6" s="282"/>
      <c r="J6" s="282"/>
      <c r="K6" s="282"/>
    </row>
    <row r="7" spans="1:11" ht="22.2" x14ac:dyDescent="0.7">
      <c r="A7" s="110"/>
      <c r="B7" s="282" t="s">
        <v>843</v>
      </c>
      <c r="C7" s="282"/>
      <c r="D7" s="282"/>
      <c r="E7" s="282"/>
      <c r="F7" s="282"/>
      <c r="G7" s="282"/>
      <c r="H7" s="282"/>
      <c r="I7" s="282"/>
      <c r="J7" s="282"/>
      <c r="K7" s="282"/>
    </row>
    <row r="8" spans="1:11" ht="22.2" x14ac:dyDescent="0.7">
      <c r="A8" s="110"/>
      <c r="B8" s="282" t="s">
        <v>1155</v>
      </c>
      <c r="C8" s="282"/>
      <c r="D8" s="282"/>
      <c r="E8" s="282"/>
      <c r="F8" s="282"/>
      <c r="G8" s="282"/>
      <c r="H8" s="282"/>
      <c r="I8" s="282"/>
      <c r="J8" s="282"/>
      <c r="K8" s="282"/>
    </row>
    <row r="9" spans="1:11" ht="17.399999999999999" x14ac:dyDescent="0.55000000000000004">
      <c r="A9" s="110"/>
      <c r="B9" s="111"/>
      <c r="C9" s="112"/>
      <c r="D9" s="112"/>
      <c r="E9" s="112"/>
      <c r="F9" s="112"/>
      <c r="G9" s="112"/>
      <c r="H9" s="111"/>
      <c r="I9" s="111"/>
      <c r="J9" s="111"/>
      <c r="K9" s="111"/>
    </row>
    <row r="10" spans="1:11" ht="17.399999999999999" x14ac:dyDescent="0.55000000000000004">
      <c r="A10" s="110"/>
      <c r="B10" s="111"/>
      <c r="C10" s="112"/>
      <c r="D10" s="112"/>
      <c r="E10" s="112"/>
      <c r="F10" s="112"/>
      <c r="G10" s="112"/>
      <c r="H10" s="111"/>
      <c r="I10" s="111"/>
      <c r="J10" s="111"/>
      <c r="K10" s="111"/>
    </row>
    <row r="11" spans="1:11" ht="17.399999999999999" x14ac:dyDescent="0.55000000000000004">
      <c r="A11" s="110"/>
      <c r="B11" s="111"/>
      <c r="C11" s="112"/>
      <c r="D11" s="112"/>
      <c r="E11" s="112"/>
      <c r="F11" s="112"/>
      <c r="G11" s="112"/>
      <c r="H11" s="111"/>
      <c r="I11" s="111"/>
      <c r="J11" s="111"/>
      <c r="K11" s="111"/>
    </row>
    <row r="12" spans="1:11" ht="17.399999999999999" x14ac:dyDescent="0.55000000000000004">
      <c r="A12" s="110"/>
      <c r="B12" s="111"/>
      <c r="C12" s="111"/>
      <c r="D12" s="111"/>
      <c r="E12" s="111"/>
      <c r="F12" s="111"/>
      <c r="G12" s="111"/>
      <c r="H12" s="111"/>
      <c r="I12" s="111"/>
      <c r="J12" s="111"/>
      <c r="K12" s="111"/>
    </row>
    <row r="13" spans="1:11" ht="34.799999999999997" x14ac:dyDescent="1.05">
      <c r="A13" s="110"/>
      <c r="B13" s="283" t="s">
        <v>844</v>
      </c>
      <c r="C13" s="283"/>
      <c r="D13" s="283"/>
      <c r="E13" s="283"/>
      <c r="F13" s="283"/>
      <c r="G13" s="283"/>
      <c r="H13" s="283"/>
      <c r="I13" s="283"/>
      <c r="J13" s="283"/>
      <c r="K13" s="283"/>
    </row>
    <row r="14" spans="1:11" ht="25.8" x14ac:dyDescent="0.8">
      <c r="A14" s="110"/>
      <c r="B14" s="280" t="s">
        <v>845</v>
      </c>
      <c r="C14" s="280"/>
      <c r="D14" s="280"/>
      <c r="E14" s="280"/>
      <c r="F14" s="280"/>
      <c r="G14" s="280"/>
      <c r="H14" s="280"/>
      <c r="I14" s="280"/>
      <c r="J14" s="280"/>
      <c r="K14" s="280"/>
    </row>
    <row r="15" spans="1:11" ht="25.8" x14ac:dyDescent="0.3">
      <c r="A15" s="110"/>
      <c r="B15" s="281" t="s">
        <v>846</v>
      </c>
      <c r="C15" s="281"/>
      <c r="D15" s="281"/>
      <c r="E15" s="281"/>
      <c r="F15" s="281"/>
      <c r="G15" s="281"/>
      <c r="H15" s="281"/>
      <c r="I15" s="281"/>
      <c r="J15" s="281"/>
      <c r="K15" s="281"/>
    </row>
    <row r="16" spans="1:11" ht="25.8" x14ac:dyDescent="0.3">
      <c r="A16" s="110"/>
      <c r="B16" s="281" t="s">
        <v>847</v>
      </c>
      <c r="C16" s="281"/>
      <c r="D16" s="281"/>
      <c r="E16" s="281"/>
      <c r="F16" s="281"/>
      <c r="G16" s="281"/>
      <c r="H16" s="281"/>
      <c r="I16" s="281"/>
      <c r="J16" s="281"/>
      <c r="K16" s="281"/>
    </row>
    <row r="17" spans="1:11" ht="17.399999999999999" x14ac:dyDescent="0.55000000000000004">
      <c r="A17" s="110"/>
      <c r="B17" s="113"/>
      <c r="C17" s="113"/>
      <c r="D17" s="113"/>
      <c r="E17" s="113"/>
      <c r="F17" s="113"/>
      <c r="G17" s="113"/>
      <c r="H17" s="114"/>
      <c r="I17" s="114"/>
      <c r="J17" s="114"/>
      <c r="K17" s="114"/>
    </row>
    <row r="18" spans="1:11" ht="17.399999999999999" x14ac:dyDescent="0.55000000000000004">
      <c r="A18" s="110"/>
      <c r="B18" s="113"/>
      <c r="C18" s="113"/>
      <c r="D18" s="113"/>
      <c r="E18" s="113"/>
      <c r="F18" s="113"/>
      <c r="G18" s="113"/>
      <c r="H18" s="114"/>
      <c r="I18" s="114"/>
      <c r="J18" s="114"/>
      <c r="K18" s="114"/>
    </row>
    <row r="19" spans="1:11" ht="17.399999999999999" x14ac:dyDescent="0.55000000000000004">
      <c r="A19" s="110"/>
      <c r="B19" s="113"/>
      <c r="C19" s="113"/>
      <c r="D19" s="113"/>
      <c r="E19" s="113"/>
      <c r="F19" s="113"/>
      <c r="G19" s="113"/>
      <c r="H19" s="114"/>
      <c r="I19" s="114"/>
      <c r="J19" s="114"/>
      <c r="K19" s="114"/>
    </row>
    <row r="20" spans="1:11" ht="17.399999999999999" x14ac:dyDescent="0.55000000000000004">
      <c r="A20" s="110"/>
      <c r="B20" s="113"/>
      <c r="C20" s="113"/>
      <c r="D20" s="113"/>
      <c r="E20" s="113"/>
      <c r="F20" s="113"/>
      <c r="G20" s="113"/>
      <c r="H20" s="114"/>
      <c r="I20" s="114"/>
      <c r="J20" s="114"/>
      <c r="K20" s="114"/>
    </row>
    <row r="21" spans="1:11" ht="21.6" x14ac:dyDescent="0.65">
      <c r="A21" s="110"/>
      <c r="B21" s="124"/>
      <c r="C21" s="284" t="s">
        <v>848</v>
      </c>
      <c r="D21" s="284"/>
      <c r="E21" s="125" t="s">
        <v>839</v>
      </c>
      <c r="F21" s="126" t="s">
        <v>849</v>
      </c>
      <c r="G21" s="127" t="s">
        <v>840</v>
      </c>
      <c r="H21" s="128"/>
      <c r="I21" s="128"/>
      <c r="J21" s="128"/>
      <c r="K21" s="128"/>
    </row>
    <row r="22" spans="1:11" ht="17.399999999999999" x14ac:dyDescent="0.55000000000000004">
      <c r="A22" s="110"/>
      <c r="B22" s="124"/>
      <c r="C22" s="124"/>
      <c r="D22" s="129"/>
      <c r="E22" s="124"/>
      <c r="F22" s="130"/>
      <c r="G22" s="131"/>
      <c r="H22" s="128"/>
      <c r="I22" s="128"/>
      <c r="J22" s="128"/>
      <c r="K22" s="128"/>
    </row>
    <row r="23" spans="1:11" ht="17.399999999999999" x14ac:dyDescent="0.55000000000000004">
      <c r="A23" s="110"/>
      <c r="B23" s="130"/>
      <c r="C23" s="130"/>
      <c r="D23" s="130"/>
      <c r="E23" s="130"/>
      <c r="F23" s="130"/>
      <c r="G23" s="130"/>
      <c r="H23" s="128"/>
      <c r="I23" s="128"/>
      <c r="J23" s="128"/>
      <c r="K23" s="128"/>
    </row>
    <row r="24" spans="1:11" ht="17.399999999999999" x14ac:dyDescent="0.55000000000000004">
      <c r="A24" s="110"/>
      <c r="B24" s="130"/>
      <c r="C24" s="130"/>
      <c r="D24" s="130"/>
      <c r="E24" s="130"/>
      <c r="F24" s="130"/>
      <c r="G24" s="130"/>
      <c r="H24" s="128"/>
      <c r="I24" s="128"/>
      <c r="J24" s="128"/>
      <c r="K24" s="128"/>
    </row>
    <row r="25" spans="1:11" ht="17.399999999999999" x14ac:dyDescent="0.55000000000000004">
      <c r="A25" s="110"/>
      <c r="B25" s="130"/>
      <c r="C25" s="130"/>
      <c r="D25" s="130"/>
      <c r="E25" s="130"/>
      <c r="F25" s="130"/>
      <c r="G25" s="130"/>
      <c r="H25" s="128"/>
      <c r="I25" s="128"/>
      <c r="J25" s="128"/>
      <c r="K25" s="128"/>
    </row>
    <row r="26" spans="1:11" ht="17.399999999999999" x14ac:dyDescent="0.55000000000000004">
      <c r="A26" s="110"/>
      <c r="B26" s="130"/>
      <c r="C26" s="130"/>
      <c r="D26" s="130"/>
      <c r="E26" s="130"/>
      <c r="F26" s="130"/>
      <c r="G26" s="130"/>
      <c r="H26" s="128"/>
      <c r="I26" s="128"/>
      <c r="J26" s="128"/>
      <c r="K26" s="128"/>
    </row>
    <row r="27" spans="1:11" ht="17.399999999999999" x14ac:dyDescent="0.55000000000000004">
      <c r="A27" s="110"/>
      <c r="B27" s="287" t="s">
        <v>850</v>
      </c>
      <c r="C27" s="287"/>
      <c r="D27" s="287"/>
      <c r="E27" s="287"/>
      <c r="F27" s="287"/>
      <c r="G27" s="287"/>
      <c r="H27" s="287"/>
      <c r="I27" s="287"/>
      <c r="J27" s="287"/>
      <c r="K27" s="287"/>
    </row>
    <row r="28" spans="1:11" ht="17.399999999999999" x14ac:dyDescent="0.55000000000000004">
      <c r="A28" s="110"/>
      <c r="B28" s="132"/>
      <c r="C28" s="132"/>
      <c r="D28" s="132"/>
      <c r="E28" s="132"/>
      <c r="F28" s="132"/>
      <c r="G28" s="132"/>
      <c r="H28" s="132"/>
      <c r="I28" s="132"/>
      <c r="J28" s="132"/>
      <c r="K28" s="132"/>
    </row>
    <row r="29" spans="1:11" ht="17.399999999999999" x14ac:dyDescent="0.55000000000000004">
      <c r="A29" s="110"/>
      <c r="B29" s="132"/>
      <c r="C29" s="132"/>
      <c r="D29" s="132"/>
      <c r="E29" s="132"/>
      <c r="F29" s="132"/>
      <c r="G29" s="132"/>
      <c r="H29" s="132"/>
      <c r="I29" s="132"/>
      <c r="J29" s="132"/>
      <c r="K29" s="132"/>
    </row>
    <row r="30" spans="1:11" ht="17.399999999999999" x14ac:dyDescent="0.55000000000000004">
      <c r="A30" s="110"/>
      <c r="B30" s="132"/>
      <c r="C30" s="132"/>
      <c r="D30" s="132"/>
      <c r="E30" s="132"/>
      <c r="F30" s="132"/>
      <c r="G30" s="132"/>
      <c r="H30" s="132"/>
      <c r="I30" s="132"/>
      <c r="J30" s="132"/>
      <c r="K30" s="132"/>
    </row>
    <row r="31" spans="1:11" ht="17.399999999999999" x14ac:dyDescent="0.55000000000000004">
      <c r="A31" s="110"/>
      <c r="B31" s="267"/>
      <c r="C31" s="267"/>
      <c r="D31" s="267"/>
      <c r="E31" s="267"/>
      <c r="F31" s="267"/>
      <c r="G31" s="267"/>
      <c r="H31" s="267"/>
      <c r="I31" s="267"/>
      <c r="J31" s="267"/>
      <c r="K31" s="267"/>
    </row>
    <row r="32" spans="1:11" ht="17.399999999999999" x14ac:dyDescent="0.55000000000000004">
      <c r="A32" s="110"/>
      <c r="B32" s="288"/>
      <c r="C32" s="288"/>
      <c r="D32" s="288"/>
      <c r="E32" s="288"/>
      <c r="F32" s="288"/>
      <c r="G32" s="288"/>
      <c r="H32" s="115"/>
      <c r="I32" s="115"/>
      <c r="J32" s="115"/>
      <c r="K32" s="115"/>
    </row>
    <row r="33" spans="1:11" ht="36" customHeight="1" x14ac:dyDescent="0.55000000000000004">
      <c r="A33" s="110"/>
      <c r="B33" s="110"/>
      <c r="C33" s="110"/>
      <c r="D33" s="110"/>
      <c r="E33" s="285" t="s">
        <v>1102</v>
      </c>
      <c r="F33" s="286"/>
      <c r="G33" s="286"/>
      <c r="H33" s="286"/>
      <c r="I33" s="286"/>
      <c r="J33" s="286"/>
      <c r="K33" s="286"/>
    </row>
    <row r="34" spans="1:11" x14ac:dyDescent="0.3">
      <c r="A34" s="110"/>
      <c r="B34" s="110"/>
      <c r="C34" s="110"/>
      <c r="D34" s="110"/>
      <c r="E34" s="110"/>
      <c r="F34" s="110"/>
      <c r="G34" s="110"/>
      <c r="H34" s="110"/>
      <c r="I34" s="110"/>
      <c r="J34" s="110"/>
      <c r="K34" s="110"/>
    </row>
    <row r="35" spans="1:11" x14ac:dyDescent="0.3">
      <c r="A35" s="110"/>
      <c r="B35" s="110"/>
      <c r="C35" s="110"/>
      <c r="D35" s="110"/>
      <c r="E35" s="110"/>
      <c r="F35" s="110"/>
      <c r="G35" s="110"/>
      <c r="H35" s="110"/>
      <c r="I35" s="110"/>
      <c r="J35" s="110"/>
      <c r="K35" s="110"/>
    </row>
    <row r="36" spans="1:11" x14ac:dyDescent="0.3">
      <c r="A36" s="110"/>
      <c r="B36" s="110"/>
      <c r="C36" s="110"/>
      <c r="D36" s="110"/>
      <c r="E36" s="110"/>
      <c r="F36" s="110"/>
      <c r="G36" s="110"/>
      <c r="H36" s="110"/>
      <c r="I36" s="110"/>
      <c r="J36" s="110"/>
      <c r="K36" s="110"/>
    </row>
    <row r="37" spans="1:11" x14ac:dyDescent="0.3">
      <c r="A37" s="110"/>
      <c r="B37" s="110"/>
      <c r="C37" s="110"/>
      <c r="D37" s="110"/>
      <c r="E37" s="110"/>
      <c r="F37" s="110"/>
      <c r="G37" s="110"/>
      <c r="H37" s="110"/>
      <c r="I37" s="110"/>
      <c r="J37" s="110"/>
      <c r="K37" s="110"/>
    </row>
    <row r="38" spans="1:11" x14ac:dyDescent="0.3">
      <c r="A38" s="110"/>
      <c r="B38" s="110"/>
      <c r="C38" s="110"/>
      <c r="D38" s="110"/>
      <c r="E38" s="110"/>
      <c r="F38" s="110"/>
      <c r="G38" s="110"/>
      <c r="H38" s="110"/>
      <c r="I38" s="110"/>
      <c r="J38" s="110"/>
      <c r="K38" s="110"/>
    </row>
    <row r="39" spans="1:11" ht="19.2" x14ac:dyDescent="0.6">
      <c r="A39" s="289" t="s">
        <v>851</v>
      </c>
      <c r="B39" s="289"/>
      <c r="C39" s="289"/>
      <c r="D39" s="289"/>
      <c r="E39" s="289"/>
      <c r="F39" s="116"/>
      <c r="G39" s="116"/>
      <c r="H39" s="116"/>
      <c r="I39" s="116"/>
      <c r="J39" s="116"/>
      <c r="K39" s="115"/>
    </row>
    <row r="40" spans="1:11" ht="17.399999999999999" x14ac:dyDescent="0.55000000000000004">
      <c r="A40" s="278" t="str">
        <f>'گزارش بازنگری طبی'!B6</f>
        <v>د مسلکي بیاکتنې نومرو د نهايي راپور تحلیل</v>
      </c>
      <c r="B40" s="278"/>
      <c r="C40" s="278"/>
      <c r="D40" s="278"/>
      <c r="E40" s="279" t="s">
        <v>1096</v>
      </c>
      <c r="F40" s="279"/>
      <c r="G40" s="279"/>
      <c r="H40" s="279"/>
      <c r="I40" s="279"/>
      <c r="J40" s="279"/>
      <c r="K40" s="107">
        <v>2</v>
      </c>
    </row>
    <row r="41" spans="1:11" ht="17.399999999999999" x14ac:dyDescent="0.55000000000000004">
      <c r="A41" s="278" t="str">
        <f>'گزارش بازنگری طبی'!H8</f>
        <v>لرلید، رسالت او ستراتیژیکه پلان جوړونه</v>
      </c>
      <c r="B41" s="278"/>
      <c r="C41" s="278"/>
      <c r="D41" s="278"/>
      <c r="E41" s="279" t="s">
        <v>1096</v>
      </c>
      <c r="F41" s="279"/>
      <c r="G41" s="279"/>
      <c r="H41" s="279"/>
      <c r="I41" s="279"/>
      <c r="J41" s="279"/>
      <c r="K41" s="107"/>
    </row>
    <row r="42" spans="1:11" ht="17.399999999999999" x14ac:dyDescent="0.55000000000000004">
      <c r="A42" s="278" t="str">
        <f>'گزارش بازنگری طبی'!H9</f>
        <v>د ټولنې په پرمختګ او د نظام د تګلارو په تطبیق کې د پوهنتون برخه اخیستل</v>
      </c>
      <c r="B42" s="278"/>
      <c r="C42" s="278"/>
      <c r="D42" s="278"/>
      <c r="E42" s="278"/>
      <c r="F42" s="278"/>
      <c r="G42" s="279" t="s">
        <v>1098</v>
      </c>
      <c r="H42" s="279"/>
      <c r="I42" s="279"/>
      <c r="J42" s="279"/>
      <c r="K42" s="107"/>
    </row>
    <row r="43" spans="1:11" ht="17.399999999999999" x14ac:dyDescent="0.55000000000000004">
      <c r="A43" s="278" t="str">
        <f>'گزارش بازنگری طبی'!H10</f>
        <v>رهبري او اداره</v>
      </c>
      <c r="B43" s="278"/>
      <c r="C43" s="279" t="s">
        <v>1097</v>
      </c>
      <c r="D43" s="279"/>
      <c r="E43" s="279"/>
      <c r="F43" s="279"/>
      <c r="G43" s="279"/>
      <c r="H43" s="279"/>
      <c r="I43" s="279"/>
      <c r="J43" s="279"/>
      <c r="K43" s="107"/>
    </row>
    <row r="44" spans="1:11" ht="17.399999999999999" x14ac:dyDescent="0.55000000000000004">
      <c r="A44" s="278" t="str">
        <f>'گزارش بازنگری طبی'!H11</f>
        <v>مالي سرچینې او د هغې مدیریت</v>
      </c>
      <c r="B44" s="278"/>
      <c r="C44" s="278"/>
      <c r="D44" s="279" t="s">
        <v>1100</v>
      </c>
      <c r="E44" s="279"/>
      <c r="F44" s="279"/>
      <c r="G44" s="279"/>
      <c r="H44" s="279"/>
      <c r="I44" s="279"/>
      <c r="J44" s="279"/>
      <c r="K44" s="107"/>
    </row>
    <row r="45" spans="1:11" ht="17.399999999999999" x14ac:dyDescent="0.55000000000000004">
      <c r="A45" s="278" t="str">
        <f>'گزارش بازنگری طبی'!H12</f>
        <v>علمي برنامې</v>
      </c>
      <c r="B45" s="278"/>
      <c r="C45" s="279" t="s">
        <v>1097</v>
      </c>
      <c r="D45" s="279"/>
      <c r="E45" s="279"/>
      <c r="F45" s="279"/>
      <c r="G45" s="279"/>
      <c r="H45" s="279"/>
      <c r="I45" s="279"/>
      <c r="J45" s="279"/>
      <c r="K45" s="107"/>
    </row>
    <row r="46" spans="1:11" ht="17.399999999999999" x14ac:dyDescent="0.55000000000000004">
      <c r="A46" s="133" t="str">
        <f>'گزارش بازنگری طبی'!H13</f>
        <v>څېړنه</v>
      </c>
      <c r="B46" s="279" t="s">
        <v>1101</v>
      </c>
      <c r="C46" s="279"/>
      <c r="D46" s="279"/>
      <c r="E46" s="279"/>
      <c r="F46" s="279"/>
      <c r="G46" s="279"/>
      <c r="H46" s="279"/>
      <c r="I46" s="279"/>
      <c r="J46" s="279"/>
      <c r="K46" s="107"/>
    </row>
    <row r="47" spans="1:11" ht="17.399999999999999" x14ac:dyDescent="0.55000000000000004">
      <c r="A47" s="278" t="str">
        <f>'گزارش بازنگری طبی'!H14</f>
        <v>استادان او کارکوونکي</v>
      </c>
      <c r="B47" s="278"/>
      <c r="C47" s="279" t="s">
        <v>1099</v>
      </c>
      <c r="D47" s="279"/>
      <c r="E47" s="279"/>
      <c r="F47" s="279"/>
      <c r="G47" s="279"/>
      <c r="H47" s="279"/>
      <c r="I47" s="279"/>
      <c r="J47" s="279"/>
      <c r="K47" s="107"/>
    </row>
    <row r="48" spans="1:11" ht="17.399999999999999" x14ac:dyDescent="0.55000000000000004">
      <c r="A48" s="278" t="str">
        <f>'گزارش بازنگری طبی'!H15</f>
        <v>د محصل تجربې</v>
      </c>
      <c r="B48" s="278"/>
      <c r="C48" s="279" t="s">
        <v>1099</v>
      </c>
      <c r="D48" s="279"/>
      <c r="E48" s="279"/>
      <c r="F48" s="279"/>
      <c r="G48" s="279"/>
      <c r="H48" s="279"/>
      <c r="I48" s="279"/>
      <c r="J48" s="279"/>
      <c r="K48" s="107"/>
    </row>
    <row r="49" spans="1:11" ht="17.399999999999999" x14ac:dyDescent="0.55000000000000004">
      <c r="A49" s="278" t="str">
        <f>'گزارش بازنگری طبی'!H16</f>
        <v>د کیفیت ښه والی او لوړول</v>
      </c>
      <c r="B49" s="278"/>
      <c r="C49" s="278"/>
      <c r="D49" s="279" t="s">
        <v>1100</v>
      </c>
      <c r="E49" s="279"/>
      <c r="F49" s="279"/>
      <c r="G49" s="279"/>
      <c r="H49" s="279"/>
      <c r="I49" s="279"/>
      <c r="J49" s="279"/>
      <c r="K49" s="107"/>
    </row>
    <row r="50" spans="1:11" ht="17.399999999999999" x14ac:dyDescent="0.55000000000000004">
      <c r="A50" s="278" t="str">
        <f>'گزارش بازنگری طبی'!H17</f>
        <v>کتابتون او معلوماتي سرچېنې</v>
      </c>
      <c r="B50" s="278"/>
      <c r="C50" s="278"/>
      <c r="D50" s="279" t="s">
        <v>1100</v>
      </c>
      <c r="E50" s="279"/>
      <c r="F50" s="279"/>
      <c r="G50" s="279"/>
      <c r="H50" s="279"/>
      <c r="I50" s="279"/>
      <c r="J50" s="279"/>
      <c r="K50" s="107"/>
    </row>
    <row r="51" spans="1:11" ht="17.399999999999999" x14ac:dyDescent="0.55000000000000004">
      <c r="A51" s="278" t="str">
        <f>'گزارش بازنگری طبی'!H18</f>
        <v>زیربنا، تدریسي اسانتیاوې او معلوماتي تکنالوژي</v>
      </c>
      <c r="B51" s="278"/>
      <c r="C51" s="278"/>
      <c r="D51" s="278"/>
      <c r="E51" s="279" t="s">
        <v>1096</v>
      </c>
      <c r="F51" s="279"/>
      <c r="G51" s="279"/>
      <c r="H51" s="279"/>
      <c r="I51" s="279"/>
      <c r="J51" s="279"/>
      <c r="K51" s="107"/>
    </row>
    <row r="52" spans="1:11" x14ac:dyDescent="0.3">
      <c r="A52" s="1"/>
      <c r="B52" s="1"/>
      <c r="C52" s="1"/>
      <c r="D52" s="1"/>
      <c r="E52" s="1"/>
      <c r="F52" s="1"/>
      <c r="G52" s="1"/>
      <c r="H52" s="1"/>
      <c r="I52" s="1"/>
      <c r="J52" s="1"/>
      <c r="K52" s="1"/>
    </row>
    <row r="53" spans="1:11" x14ac:dyDescent="0.3">
      <c r="J53" s="108"/>
      <c r="K53" s="109"/>
    </row>
    <row r="54" spans="1:11" x14ac:dyDescent="0.3">
      <c r="J54" s="108"/>
      <c r="K54" s="109"/>
    </row>
    <row r="55" spans="1:11" x14ac:dyDescent="0.3">
      <c r="K55" s="3"/>
    </row>
  </sheetData>
  <sheetProtection password="CA61" sheet="1" objects="1" scenarios="1"/>
  <mergeCells count="36">
    <mergeCell ref="C21:D21"/>
    <mergeCell ref="E33:K33"/>
    <mergeCell ref="D50:J50"/>
    <mergeCell ref="C48:J48"/>
    <mergeCell ref="C47:J47"/>
    <mergeCell ref="B46:J46"/>
    <mergeCell ref="B27:K27"/>
    <mergeCell ref="B32:G32"/>
    <mergeCell ref="A39:E39"/>
    <mergeCell ref="A40:D40"/>
    <mergeCell ref="E40:J40"/>
    <mergeCell ref="A41:D41"/>
    <mergeCell ref="E41:J41"/>
    <mergeCell ref="A42:F42"/>
    <mergeCell ref="G42:J42"/>
    <mergeCell ref="C43:J43"/>
    <mergeCell ref="B14:K14"/>
    <mergeCell ref="B15:K15"/>
    <mergeCell ref="B16:K16"/>
    <mergeCell ref="B5:K5"/>
    <mergeCell ref="B6:K6"/>
    <mergeCell ref="B7:K7"/>
    <mergeCell ref="B8:K8"/>
    <mergeCell ref="B13:K13"/>
    <mergeCell ref="A43:B43"/>
    <mergeCell ref="A44:C44"/>
    <mergeCell ref="D44:J44"/>
    <mergeCell ref="A45:B45"/>
    <mergeCell ref="C45:J45"/>
    <mergeCell ref="A51:D51"/>
    <mergeCell ref="A50:C50"/>
    <mergeCell ref="A49:C49"/>
    <mergeCell ref="A48:B48"/>
    <mergeCell ref="A47:B47"/>
    <mergeCell ref="D49:J49"/>
    <mergeCell ref="E51:J51"/>
  </mergeCells>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7"/>
  <sheetViews>
    <sheetView showGridLines="0" rightToLeft="1" tabSelected="1" zoomScale="120" zoomScaleNormal="120" zoomScalePageLayoutView="130" workbookViewId="0">
      <selection activeCell="H7" sqref="H7"/>
    </sheetView>
  </sheetViews>
  <sheetFormatPr defaultRowHeight="14.4" x14ac:dyDescent="0.3"/>
  <cols>
    <col min="1" max="1" width="4.6640625" style="259" customWidth="1"/>
    <col min="2" max="2" width="15.109375" style="259" customWidth="1"/>
    <col min="3" max="3" width="4.6640625" style="259" customWidth="1"/>
    <col min="4" max="4" width="15.77734375" style="259" customWidth="1"/>
    <col min="5" max="5" width="4.44140625" style="259" customWidth="1"/>
    <col min="6" max="6" width="0.88671875" style="259" customWidth="1"/>
    <col min="7" max="7" width="5.33203125" style="259" customWidth="1"/>
    <col min="8" max="8" width="48.88671875" style="259" customWidth="1"/>
    <col min="9" max="9" width="7.33203125" style="259" customWidth="1"/>
    <col min="10" max="10" width="7.44140625" style="259" customWidth="1"/>
    <col min="11" max="11" width="0.77734375" style="259" customWidth="1"/>
    <col min="12" max="12" width="8.88671875" style="259"/>
    <col min="13" max="13" width="9.44140625" style="259" customWidth="1"/>
    <col min="14" max="16384" width="8.88671875" style="259"/>
  </cols>
  <sheetData>
    <row r="1" spans="1:13" x14ac:dyDescent="0.3">
      <c r="A1" s="411" t="s">
        <v>76</v>
      </c>
      <c r="B1" s="411"/>
      <c r="C1" s="411"/>
      <c r="D1" s="411"/>
      <c r="E1" s="411"/>
      <c r="F1" s="411"/>
      <c r="G1" s="411"/>
      <c r="H1" s="411"/>
      <c r="I1" s="411"/>
      <c r="J1" s="411"/>
      <c r="K1" s="411"/>
      <c r="L1" s="411"/>
      <c r="M1" s="411"/>
    </row>
    <row r="2" spans="1:13" ht="13.2" customHeight="1" x14ac:dyDescent="0.3">
      <c r="A2" s="411" t="s">
        <v>841</v>
      </c>
      <c r="B2" s="411"/>
      <c r="C2" s="411"/>
      <c r="D2" s="411"/>
      <c r="E2" s="411"/>
      <c r="F2" s="411"/>
      <c r="G2" s="411"/>
      <c r="H2" s="411"/>
      <c r="I2" s="411"/>
      <c r="J2" s="411"/>
      <c r="K2" s="411"/>
      <c r="L2" s="411"/>
      <c r="M2" s="411"/>
    </row>
    <row r="3" spans="1:13" ht="12.6" customHeight="1" x14ac:dyDescent="0.3">
      <c r="A3" s="411" t="s">
        <v>843</v>
      </c>
      <c r="B3" s="411"/>
      <c r="C3" s="411"/>
      <c r="D3" s="411"/>
      <c r="E3" s="411"/>
      <c r="F3" s="411"/>
      <c r="G3" s="411"/>
      <c r="H3" s="411"/>
      <c r="I3" s="411"/>
      <c r="J3" s="411"/>
      <c r="K3" s="411"/>
      <c r="L3" s="411"/>
      <c r="M3" s="411"/>
    </row>
    <row r="4" spans="1:13" ht="12.6" customHeight="1" x14ac:dyDescent="0.3">
      <c r="A4" s="411" t="s">
        <v>1155</v>
      </c>
      <c r="B4" s="411"/>
      <c r="C4" s="411"/>
      <c r="D4" s="411"/>
      <c r="E4" s="411"/>
      <c r="F4" s="411"/>
      <c r="G4" s="411"/>
      <c r="H4" s="411"/>
      <c r="I4" s="411"/>
      <c r="J4" s="411"/>
      <c r="K4" s="411"/>
      <c r="L4" s="411"/>
      <c r="M4" s="411"/>
    </row>
    <row r="5" spans="1:13" ht="15.6" x14ac:dyDescent="0.4">
      <c r="A5" s="467" t="str">
        <f>'پشتی بازنگری طبی'!B15</f>
        <v>د پوهنتون نوم دې ولیکل شي</v>
      </c>
      <c r="B5" s="467"/>
      <c r="C5" s="467"/>
      <c r="D5" s="467"/>
      <c r="E5" s="467"/>
      <c r="F5" s="467"/>
      <c r="G5" s="31" t="str">
        <f>'پشتی بازنگری طبی'!B16</f>
        <v>موقعیت: ولایت x</v>
      </c>
      <c r="H5" s="31"/>
      <c r="I5" s="468" t="str">
        <f>'پشتی بازنگری طبی'!C21</f>
        <v xml:space="preserve">د بیاکتنې نېټه: </v>
      </c>
      <c r="J5" s="468"/>
      <c r="K5" s="30"/>
      <c r="L5" s="22" t="str">
        <f>'پشتی بازنگری طبی'!E21</f>
        <v>1400/11/11</v>
      </c>
      <c r="M5" s="211" t="str">
        <f>'پشتی بازنگری طبی'!G21</f>
        <v>1400/11/12</v>
      </c>
    </row>
    <row r="6" spans="1:13" ht="16.8" thickBot="1" x14ac:dyDescent="0.35">
      <c r="A6" s="123">
        <v>1</v>
      </c>
      <c r="B6" s="466" t="s">
        <v>854</v>
      </c>
      <c r="C6" s="466"/>
      <c r="D6" s="466"/>
      <c r="E6" s="466"/>
      <c r="F6" s="99"/>
      <c r="G6" s="99"/>
      <c r="H6" s="99"/>
      <c r="I6" s="99"/>
      <c r="J6" s="99"/>
      <c r="K6" s="99"/>
      <c r="L6" s="99"/>
      <c r="M6" s="99"/>
    </row>
    <row r="7" spans="1:13" ht="46.2" customHeight="1" x14ac:dyDescent="0.3">
      <c r="A7" s="123"/>
      <c r="B7" s="99"/>
      <c r="C7" s="123"/>
      <c r="D7" s="96"/>
      <c r="E7" s="123"/>
      <c r="F7" s="469" t="s">
        <v>505</v>
      </c>
      <c r="G7" s="438"/>
      <c r="H7" s="271" t="s">
        <v>855</v>
      </c>
      <c r="I7" s="268" t="s">
        <v>859</v>
      </c>
      <c r="J7" s="368" t="s">
        <v>858</v>
      </c>
      <c r="K7" s="368"/>
      <c r="L7" s="268" t="s">
        <v>857</v>
      </c>
      <c r="M7" s="269" t="s">
        <v>856</v>
      </c>
    </row>
    <row r="8" spans="1:13" ht="14.4" customHeight="1" x14ac:dyDescent="0.3">
      <c r="A8" s="123"/>
      <c r="B8" s="244" t="str">
        <f>IF(AND(L8&gt;=4%,L8&lt;=8%),"د لومړی مرحلې ترلاسه کول",IF(AND(L8&gt;=0%,L8&lt;4%),"د لومړی مرحلې نه ترلاسه کول"))</f>
        <v>د لومړی مرحلې ترلاسه کول</v>
      </c>
      <c r="C8" s="245" t="str">
        <f>IF(AND(L8&gt;=4.8%,L8&lt;=8%),"د دویمه مرحلې ترلاسه کول",IF(AND(L8&gt;=0%,L8&lt;4.8%),"د دویمه مرحلې نه ترلاسه کول"))</f>
        <v>د دویمه مرحلې ترلاسه کول</v>
      </c>
      <c r="D8" s="246" t="str">
        <f>IF(AND(L8&gt;=6.4%,L8&lt;=8%),"د درېیمې مرحلې ترلاسه کول",IF(AND(L8&gt;=0%,L8&lt;6.4%),"د درېیمې مرحلې نه ترلاسه کول"))</f>
        <v>د درېیمې مرحلې نه ترلاسه کول</v>
      </c>
      <c r="E8" s="68"/>
      <c r="F8" s="441">
        <v>1</v>
      </c>
      <c r="G8" s="425"/>
      <c r="H8" s="121" t="s">
        <v>874</v>
      </c>
      <c r="I8" s="270">
        <v>0.08</v>
      </c>
      <c r="J8" s="465">
        <f>I365</f>
        <v>96</v>
      </c>
      <c r="K8" s="465"/>
      <c r="L8" s="97">
        <f>M8*I8/J8</f>
        <v>6.3166666666666663E-2</v>
      </c>
      <c r="M8" s="243">
        <f>M365</f>
        <v>75.8</v>
      </c>
    </row>
    <row r="9" spans="1:13" ht="14.4" customHeight="1" x14ac:dyDescent="0.3">
      <c r="A9" s="123"/>
      <c r="B9" s="244" t="str">
        <f>IF(AND(L9&gt;=4%,L9&lt;=8%),"د لومړی مرحلې ترلاسه کول",IF(AND(L9&gt;=0%,L9&lt;4%),"د لومړی مرحلې نه ترلاسه کول"))</f>
        <v>د لومړی مرحلې ترلاسه کول</v>
      </c>
      <c r="C9" s="245" t="str">
        <f t="shared" ref="C9" si="0">IF(AND(L9&gt;=4.8%,L9&lt;=8%),"د دویمه مرحلې ترلاسه کول",IF(AND(L9&gt;=0%,L9&lt;4.8%),"د دویمه مرحلې نه ترلاسه کول"))</f>
        <v>د دویمه مرحلې ترلاسه کول</v>
      </c>
      <c r="D9" s="246" t="str">
        <f>IF(AND(L9&gt;=6.4%,L9&lt;=8%),"د درېیمې مرحلې ترلاسه کول",IF(AND(L9&gt;=0%,L9&lt;6.4%),"د درېیمې مرحلې نه ترلاسه کول"))</f>
        <v>د درېیمې مرحلې ترلاسه کول</v>
      </c>
      <c r="E9" s="68"/>
      <c r="F9" s="441">
        <v>2</v>
      </c>
      <c r="G9" s="425"/>
      <c r="H9" s="121" t="s">
        <v>875</v>
      </c>
      <c r="I9" s="98">
        <v>0.08</v>
      </c>
      <c r="J9" s="465">
        <f>I484</f>
        <v>46</v>
      </c>
      <c r="K9" s="465"/>
      <c r="L9" s="97">
        <f t="shared" ref="L9:L18" si="1">M9*I9/J9</f>
        <v>6.4347826086956522E-2</v>
      </c>
      <c r="M9" s="243">
        <f>M484</f>
        <v>37</v>
      </c>
    </row>
    <row r="10" spans="1:13" ht="14.4" customHeight="1" x14ac:dyDescent="0.55000000000000004">
      <c r="A10" s="123"/>
      <c r="B10" s="244" t="str">
        <f>IF(AND(L10&gt;=3.5%,L10&lt;=7%),"د لومړی مرحلې ترلاسه کول",IF(AND(L10&gt;=0%,L10&lt;3.5%),"د لومړی مرحلې نه ترلاسه کول"))</f>
        <v>د لومړی مرحلې ترلاسه کول</v>
      </c>
      <c r="C10" s="245" t="str">
        <f>IF(AND(L10&gt;=4.2%,L10&lt;=7%),"د دویمه مرحلې ترلاسه کول",IF(AND(L10&gt;=0%,L10&lt;4.2%),"د دویمه مرحلې نه ترلاسه کول"))</f>
        <v>د دویمه مرحلې ترلاسه کول</v>
      </c>
      <c r="D10" s="246" t="str">
        <f>IF(AND(L10&gt;=5.6%,L10&lt;=7%),"د درېیمې مرحلې ترلاسه کول",IF(AND(L10&gt;=0%,L10&lt;5.6%),"د درېیمې مرحلې نه ترلاسه کول"))</f>
        <v>د درېیمې مرحلې ترلاسه کول</v>
      </c>
      <c r="E10" s="68"/>
      <c r="F10" s="441">
        <v>3</v>
      </c>
      <c r="G10" s="425"/>
      <c r="H10" s="122" t="s">
        <v>877</v>
      </c>
      <c r="I10" s="270">
        <v>7.0000000000000007E-2</v>
      </c>
      <c r="J10" s="465">
        <f>I529</f>
        <v>48</v>
      </c>
      <c r="K10" s="465"/>
      <c r="L10" s="97">
        <f t="shared" si="1"/>
        <v>6.9270833333333337E-2</v>
      </c>
      <c r="M10" s="243">
        <f>M529</f>
        <v>47.5</v>
      </c>
    </row>
    <row r="11" spans="1:13" ht="14.4" customHeight="1" x14ac:dyDescent="0.55000000000000004">
      <c r="A11" s="123"/>
      <c r="B11" s="244" t="str">
        <f>IF(AND(L11&gt;=3.2%,L11&lt;=8%),"د لومړی مرحلې ترلاسه کول",IF(AND(L11&gt;=0%,L11&lt;3.2%),"د لومړی مرحلې نه ترلاسه کول"))</f>
        <v>د لومړی مرحلې ترلاسه کول</v>
      </c>
      <c r="C11" s="245" t="str">
        <f>IF(AND(L11&gt;=4%,L11&lt;=8%),"د دویمه مرحلې ترلاسه کول",IF(AND(L11&gt;=0%,L11&lt;4%),"د دویمه مرحلې نه ترلاسه کول"))</f>
        <v>د دویمه مرحلې ترلاسه کول</v>
      </c>
      <c r="D11" s="246" t="str">
        <f>IF(AND(L11&gt;=5.6%,L11&lt;=8%),"د درېیمې مرحلې ترلاسه کول",IF(AND(L11&gt;=0%,L11&lt;5.6%),"د درېیمې مرحلې نه ترلاسه کول"))</f>
        <v>د درېیمې مرحلې ترلاسه کول</v>
      </c>
      <c r="E11" s="68"/>
      <c r="F11" s="441">
        <v>4</v>
      </c>
      <c r="G11" s="425"/>
      <c r="H11" s="122" t="s">
        <v>879</v>
      </c>
      <c r="I11" s="270">
        <v>0.08</v>
      </c>
      <c r="J11" s="465">
        <f>I597</f>
        <v>47</v>
      </c>
      <c r="K11" s="465"/>
      <c r="L11" s="97">
        <f t="shared" si="1"/>
        <v>5.9387234042553187E-2</v>
      </c>
      <c r="M11" s="243">
        <f>M597</f>
        <v>34.89</v>
      </c>
    </row>
    <row r="12" spans="1:13" ht="14.4" customHeight="1" x14ac:dyDescent="0.55000000000000004">
      <c r="A12" s="123"/>
      <c r="B12" s="244" t="str">
        <f>IF(AND(L12&gt;=5.6%,L12&lt;=14%),"د لومړی مرحلې ترلاسه کول",IF(AND(L12&gt;=0%,L12&lt;5.6%),"د لومړی مرحلې نه ترلاسه کول"))</f>
        <v>د لومړی مرحلې ترلاسه کول</v>
      </c>
      <c r="C12" s="245" t="str">
        <f>IF(AND(L12&gt;=7%,L12&lt;=14%),"د دویمه مرحلې ترلاسه کول",IF(AND(L12&gt;=0%,L12&lt;7%),"د دویمه مرحلې نه ترلاسه کول"))</f>
        <v>د دویمه مرحلې ترلاسه کول</v>
      </c>
      <c r="D12" s="246" t="str">
        <f>IF(AND(L12&gt;=11.2%,L12&lt;=14%),"د درېیمې مرحلې ترلاسه کول",IF(AND(L12&gt;=0%,L12&lt;11.2%),"د درېیمې مرحلې نه ترلاسه کول"))</f>
        <v>د درېیمې مرحلې ترلاسه کول</v>
      </c>
      <c r="E12" s="68"/>
      <c r="F12" s="441">
        <v>5</v>
      </c>
      <c r="G12" s="425"/>
      <c r="H12" s="122" t="s">
        <v>880</v>
      </c>
      <c r="I12" s="270">
        <v>0.14000000000000001</v>
      </c>
      <c r="J12" s="465">
        <f>I651</f>
        <v>105</v>
      </c>
      <c r="K12" s="465"/>
      <c r="L12" s="97">
        <f t="shared" si="1"/>
        <v>0.11333333333333334</v>
      </c>
      <c r="M12" s="243">
        <f>M651</f>
        <v>85</v>
      </c>
    </row>
    <row r="13" spans="1:13" ht="14.4" customHeight="1" x14ac:dyDescent="0.55000000000000004">
      <c r="A13" s="123"/>
      <c r="B13" s="244" t="str">
        <f>IF(AND(L13&gt;=3%,L13&lt;=10%),"د لومړی مرحلې ترلاسه کول",IF(AND(L13&gt;=0%,L13&lt;3%),"د لومړی مرحلې نه ترلاسه کول"))</f>
        <v>د لومړی مرحلې ترلاسه کول</v>
      </c>
      <c r="C13" s="245" t="str">
        <f>IF(AND(L13&gt;=5%,L13&lt;=10%),"د دویمه مرحلې ترلاسه کول",IF(AND(L13&gt;=0%,L13&lt;5%),"د دویمه مرحلې نه ترلاسه کول"))</f>
        <v>د دویمه مرحلې ترلاسه کول</v>
      </c>
      <c r="D13" s="246" t="str">
        <f>IF(AND(L13&gt;=7%,L13&lt;=10%),"د درېیمې مرحلې ترلاسه کول",IF(AND(L13&gt;=0%,L13&lt;7%),"د درېیمې مرحلې نه ترلاسه کول"))</f>
        <v>د درېیمې مرحلې ترلاسه کول</v>
      </c>
      <c r="E13" s="68"/>
      <c r="F13" s="441">
        <v>6</v>
      </c>
      <c r="G13" s="425"/>
      <c r="H13" s="122" t="s">
        <v>881</v>
      </c>
      <c r="I13" s="270">
        <v>0.1</v>
      </c>
      <c r="J13" s="465">
        <f>I758</f>
        <v>96</v>
      </c>
      <c r="K13" s="465"/>
      <c r="L13" s="97">
        <f t="shared" si="1"/>
        <v>0.10000000000000002</v>
      </c>
      <c r="M13" s="243">
        <f>M758</f>
        <v>96</v>
      </c>
    </row>
    <row r="14" spans="1:13" ht="14.4" customHeight="1" x14ac:dyDescent="0.55000000000000004">
      <c r="A14" s="123"/>
      <c r="B14" s="244" t="str">
        <f>IF(AND(L14&gt;=4.5%,L14&lt;=9%),"د لومړی مرحلې ترلاسه کول",IF(AND(L14&gt;=0%,L14&lt;4.5%),"د لومړی مرحلې نه ترلاسه کول"))</f>
        <v>د لومړی مرحلې ترلاسه کول</v>
      </c>
      <c r="C14" s="245" t="str">
        <f>IF(AND(L14&gt;=5.4%,L14&lt;=9%),"د دویمه مرحلې ترلاسه کول",IF(AND(L14&gt;=0%,L14&lt;5.4%),"د دویمه مرحلې نه ترلاسه کول"))</f>
        <v>د دویمه مرحلې ترلاسه کول</v>
      </c>
      <c r="D14" s="246" t="str">
        <f>IF(AND(L14&gt;=7.2%,L14&lt;=9%),"د درېیمې مرحلې ترلاسه کول",IF(AND(L14&gt;=0%,L14&lt;7.2%),"د درېیمې مرحلې نه ترلاسه کول"))</f>
        <v>د درېیمې مرحلې ترلاسه کول</v>
      </c>
      <c r="E14" s="68"/>
      <c r="F14" s="441">
        <v>7</v>
      </c>
      <c r="G14" s="425"/>
      <c r="H14" s="122" t="s">
        <v>882</v>
      </c>
      <c r="I14" s="270">
        <v>0.09</v>
      </c>
      <c r="J14" s="465">
        <f>I839</f>
        <v>90</v>
      </c>
      <c r="K14" s="465"/>
      <c r="L14" s="97">
        <f t="shared" si="1"/>
        <v>0.09</v>
      </c>
      <c r="M14" s="243">
        <f>M839</f>
        <v>90</v>
      </c>
    </row>
    <row r="15" spans="1:13" ht="14.4" customHeight="1" x14ac:dyDescent="0.55000000000000004">
      <c r="A15" s="123"/>
      <c r="B15" s="244" t="str">
        <f>IF(AND(L15&gt;=3.2%,L15&lt;=8%),"د لومړی مرحلې ترلاسه کول",IF(AND(L15&gt;=0%,L15&lt;3.2%),"د لومړی مرحلې نه ترلاسه کول"))</f>
        <v>د لومړی مرحلې ترلاسه کول</v>
      </c>
      <c r="C15" s="245" t="str">
        <f>IF(AND(L15&gt;=4%,L15&lt;=8%),"د دویمه مرحلې ترلاسه کول",IF(AND(L15&gt;=0%,L15&lt;4%),"د دویمه مرحلې نه ترلاسه کول"))</f>
        <v>د دویمه مرحلې ترلاسه کول</v>
      </c>
      <c r="D15" s="246" t="str">
        <f>IF(AND(L15&gt;=6.4%,L15&lt;=8%),"د درېیمې مرحلې ترلاسه کول",IF(AND(L15&gt;=0%,L15&lt;6.4%),"د درېیمې مرحلې نه ترلاسه کول"))</f>
        <v>د درېیمې مرحلې ترلاسه کول</v>
      </c>
      <c r="E15" s="68"/>
      <c r="F15" s="441">
        <v>8</v>
      </c>
      <c r="G15" s="425"/>
      <c r="H15" s="122" t="s">
        <v>883</v>
      </c>
      <c r="I15" s="270">
        <v>0.08</v>
      </c>
      <c r="J15" s="465">
        <f>I954</f>
        <v>91</v>
      </c>
      <c r="K15" s="465"/>
      <c r="L15" s="97">
        <f t="shared" si="1"/>
        <v>6.6294505494505496E-2</v>
      </c>
      <c r="M15" s="243">
        <f>M954</f>
        <v>75.41</v>
      </c>
    </row>
    <row r="16" spans="1:13" ht="14.4" customHeight="1" x14ac:dyDescent="0.55000000000000004">
      <c r="A16" s="123"/>
      <c r="B16" s="244" t="str">
        <f>IF(AND(L16&gt;=2%,L16&lt;=4%),"د لومړی مرحلې ترلاسه کول",IF(AND(L16&gt;=0%,L16&lt;2%),"د لومړی مرحلې نه ترلاسه کول"))</f>
        <v>د لومړی مرحلې ترلاسه کول</v>
      </c>
      <c r="C16" s="245" t="str">
        <f>IF(AND(L16&gt;=2.4%,L16&lt;=4%),"د دویمه مرحلې ترلاسه کول",IF(AND(L16&gt;=0%,L16&lt;2.4%),"د دویمه مرحلې نه ترلاسه کول"))</f>
        <v>د دویمه مرحلې ترلاسه کول</v>
      </c>
      <c r="D16" s="246" t="str">
        <f>IF(AND(L16&gt;=3.6%,L16&lt;=4%),"د درېیمې مرحلې ترلاسه کول",IF(AND(L16&gt;=0%,L16&lt;3.6%),"د درېیمې مرحلې نه ترلاسه کول"))</f>
        <v>د درېیمې مرحلې ترلاسه کول</v>
      </c>
      <c r="E16" s="68"/>
      <c r="F16" s="441">
        <v>9</v>
      </c>
      <c r="G16" s="425"/>
      <c r="H16" s="122" t="s">
        <v>884</v>
      </c>
      <c r="I16" s="270">
        <v>0.04</v>
      </c>
      <c r="J16" s="465">
        <f>I1047</f>
        <v>42</v>
      </c>
      <c r="K16" s="465"/>
      <c r="L16" s="97">
        <f t="shared" si="1"/>
        <v>3.619047619047619E-2</v>
      </c>
      <c r="M16" s="243">
        <f>M1047</f>
        <v>38</v>
      </c>
    </row>
    <row r="17" spans="1:13" ht="14.4" customHeight="1" x14ac:dyDescent="0.55000000000000004">
      <c r="A17" s="123"/>
      <c r="B17" s="244" t="str">
        <f>IF(AND(L17&gt;=3.6%,L17&lt;=9%),"د لومړی مرحلې ترلاسه کول",IF(AND(L17&gt;=0%,L17&lt;3.6%),"د لومړی مرحلې نه ترلاسه کول"))</f>
        <v>د لومړی مرحلې ترلاسه کول</v>
      </c>
      <c r="C17" s="245" t="str">
        <f>IF(AND(L17&gt;=4.5%,L17&lt;=9%),"د دویمه مرحلې ترلاسه کول",IF(AND(L17&gt;=0%,L17&lt;4.5%),"د دویمه مرحلې نه ترلاسه کول"))</f>
        <v>د دویمه مرحلې ترلاسه کول</v>
      </c>
      <c r="D17" s="246" t="str">
        <f>IF(AND(L17&gt;=7.2%,L17&lt;=9%),"د درېیمې مرحلې ترلاسه کول",IF(AND(L17&gt;=0%,L17&lt;7.2%),"د درېیمې مرحلې نه ترلاسه کول"))</f>
        <v>د درېیمې مرحلې ترلاسه کول</v>
      </c>
      <c r="E17" s="68"/>
      <c r="F17" s="441">
        <v>10</v>
      </c>
      <c r="G17" s="425"/>
      <c r="H17" s="122" t="s">
        <v>885</v>
      </c>
      <c r="I17" s="270">
        <v>0.09</v>
      </c>
      <c r="J17" s="465">
        <f>I1096</f>
        <v>57</v>
      </c>
      <c r="K17" s="465"/>
      <c r="L17" s="97">
        <f t="shared" si="1"/>
        <v>7.7368421052631586E-2</v>
      </c>
      <c r="M17" s="243">
        <f>M1096</f>
        <v>49</v>
      </c>
    </row>
    <row r="18" spans="1:13" ht="14.4" customHeight="1" x14ac:dyDescent="0.55000000000000004">
      <c r="A18" s="123"/>
      <c r="B18" s="244" t="str">
        <f>IF(AND(L18&gt;=5.3%,L18&lt;=15%),"د لومړی مرحلې ترلاسه کول",IF(AND(L18&gt;=0%,L18&lt;5.3%),"د لومړی مرحلې نه ترلاسه کول"))</f>
        <v>د لومړی مرحلې ترلاسه کول</v>
      </c>
      <c r="C18" s="245" t="str">
        <f>IF(AND(L18&gt;=7.5%,L18&lt;=15%),"د دویمه مرحلې ترلاسه کول",IF(AND(L18&gt;=0%,L18&lt;7.5%),"د دویمه مرحلې نه ترلاسه کول"))</f>
        <v>د دویمه مرحلې نه ترلاسه کول</v>
      </c>
      <c r="D18" s="246" t="str">
        <f>IF(AND(L18&gt;=12%,L18&lt;=15%),"د درېیمې مرحلې ترلاسه کول",IF(AND(L18&gt;=0%,L18&lt;12%),"د درېیمې مرحلې نه ترلاسه کول"))</f>
        <v>د درېیمې مرحلې نه ترلاسه کول</v>
      </c>
      <c r="E18" s="68"/>
      <c r="F18" s="441">
        <v>11</v>
      </c>
      <c r="G18" s="425"/>
      <c r="H18" s="122" t="s">
        <v>886</v>
      </c>
      <c r="I18" s="270">
        <v>0.15</v>
      </c>
      <c r="J18" s="465">
        <f>I1149</f>
        <v>156</v>
      </c>
      <c r="K18" s="465"/>
      <c r="L18" s="97">
        <f t="shared" si="1"/>
        <v>6.057692307692307E-2</v>
      </c>
      <c r="M18" s="243">
        <f>M1149</f>
        <v>63</v>
      </c>
    </row>
    <row r="19" spans="1:13" ht="14.4" customHeight="1" x14ac:dyDescent="0.3">
      <c r="A19" s="123"/>
      <c r="B19" s="244" t="str">
        <f>IF(AND(L19&gt;=6%,L19&lt;=15%),"د لومړی مرحلې ترلاسه کول",IF(AND(L19&gt;=0%,L19&lt;6%),"د لومړی مرحلې نه ترلاسه کول"))</f>
        <v>د لومړی مرحلې ترلاسه کول</v>
      </c>
      <c r="C19" s="245" t="str">
        <f>IF(AND(L19&gt;=9%,L19&lt;=15%),"د دویمه مرحلې ترلاسه کول",IF(AND(L19&gt;=0%,L19&lt;9%),"د دویمه مرحلې نه ترلاسه کول"))</f>
        <v>د دویمه مرحلې ترلاسه کول</v>
      </c>
      <c r="D19" s="246" t="str">
        <f>IF(AND(L19&gt;=12%,L19&lt;=15%),"د درېیمې مرحلې ترلاسه کول",IF(AND(L19&gt;=0%,L19&lt;12%),"د درېیمې مرحلې نه ترلاسه کول"))</f>
        <v>د درېیمې مرحلې ترلاسه کول</v>
      </c>
      <c r="E19" s="68"/>
      <c r="F19" s="265" t="str">
        <f>A1228</f>
        <v>د طب پوهنځې د فرعې معیارونو (1) شمېره مل پاڼې</v>
      </c>
      <c r="G19" s="266"/>
      <c r="H19" s="266"/>
      <c r="I19" s="270">
        <v>0.15</v>
      </c>
      <c r="J19" s="465">
        <f>I1228</f>
        <v>242</v>
      </c>
      <c r="K19" s="465"/>
      <c r="L19" s="97">
        <f>M19*I19/J19</f>
        <v>0.15</v>
      </c>
      <c r="M19" s="243">
        <f>M1228</f>
        <v>242</v>
      </c>
    </row>
    <row r="20" spans="1:13" ht="15.75" customHeight="1" x14ac:dyDescent="0.5">
      <c r="A20" s="6"/>
      <c r="B20" s="99"/>
      <c r="C20" s="99"/>
      <c r="D20" s="7"/>
      <c r="E20" s="260"/>
      <c r="F20" s="455" t="s">
        <v>860</v>
      </c>
      <c r="G20" s="456"/>
      <c r="H20" s="456"/>
      <c r="I20" s="457">
        <f>SUM(J8:K19)</f>
        <v>1116</v>
      </c>
      <c r="J20" s="457"/>
      <c r="K20" s="457"/>
      <c r="L20" s="457"/>
      <c r="M20" s="458"/>
    </row>
    <row r="21" spans="1:13" ht="15.75" customHeight="1" x14ac:dyDescent="0.5">
      <c r="A21" s="6"/>
      <c r="B21" s="100"/>
      <c r="C21" s="100"/>
      <c r="D21" s="7"/>
      <c r="E21" s="260"/>
      <c r="F21" s="455" t="s">
        <v>862</v>
      </c>
      <c r="G21" s="456"/>
      <c r="H21" s="456"/>
      <c r="I21" s="459">
        <f>I20*1/I20</f>
        <v>1</v>
      </c>
      <c r="J21" s="459"/>
      <c r="K21" s="459"/>
      <c r="L21" s="459"/>
      <c r="M21" s="460"/>
    </row>
    <row r="22" spans="1:13" ht="15.75" customHeight="1" x14ac:dyDescent="0.5">
      <c r="A22" s="6"/>
      <c r="B22" s="100"/>
      <c r="C22" s="100"/>
      <c r="D22" s="7"/>
      <c r="E22" s="261"/>
      <c r="F22" s="461" t="s">
        <v>861</v>
      </c>
      <c r="G22" s="462"/>
      <c r="H22" s="462"/>
      <c r="I22" s="463">
        <f>SUM(M8:M19)</f>
        <v>933.6</v>
      </c>
      <c r="J22" s="463"/>
      <c r="K22" s="463"/>
      <c r="L22" s="463"/>
      <c r="M22" s="464"/>
    </row>
    <row r="23" spans="1:13" ht="15.75" customHeight="1" x14ac:dyDescent="0.6">
      <c r="A23" s="6"/>
      <c r="B23" s="100"/>
      <c r="C23" s="100"/>
      <c r="D23" s="7"/>
      <c r="E23" s="100"/>
      <c r="F23" s="443" t="s">
        <v>863</v>
      </c>
      <c r="G23" s="444"/>
      <c r="H23" s="444"/>
      <c r="I23" s="445">
        <f>I22*1/I20</f>
        <v>0.83655913978494623</v>
      </c>
      <c r="J23" s="445"/>
      <c r="K23" s="445"/>
      <c r="L23" s="445"/>
      <c r="M23" s="446"/>
    </row>
    <row r="24" spans="1:13" ht="19.8" thickBot="1" x14ac:dyDescent="0.65">
      <c r="A24" s="6"/>
      <c r="B24" s="100"/>
      <c r="C24" s="100"/>
      <c r="D24" s="7"/>
      <c r="E24" s="100"/>
      <c r="F24" s="447" t="s">
        <v>864</v>
      </c>
      <c r="G24" s="448"/>
      <c r="H24" s="448"/>
      <c r="I24" s="449" t="str">
        <f>IF(AND(COUNTIF(B8:B19,"د لومړی مرحلې ترلاسه کول")=12,I23&gt;=65%,COUNTIF(C8:C19,"د دویمه مرحلې ترلاسه کول")=12,I23&gt;=75%,COUNTIF(D8:E19,"د درېیمې مرحلې ترلاسه کول")=12,I23&gt;=85%), "د درېیمې مرحلې ترلاسه کول", IF(AND(COUNTIF(B8:B19,"د لومړی مرحلې ترلاسه کول")=12,I23&gt;=65%,COUNTIF(C8:C19,"د دویمه مرحلې ترلاسه کول")=12,I23&gt;=75%), "د دویمه مرحلې ترلاسه کول", IF(AND(COUNTIF(D8:E19,"د درېیمې مرحلې ترلاسه کول")=12,I23&gt;=85%), "د درېیمې مرحلې ترلاسه کول", IF(AND(COUNTIF(B8:B19,"د لومړی مرحلې ترلاسه کول")=12,I23&gt;=65%), "د لومړی مرحلې ترلاسه کول", "اعتبار نه ترلاسه کول"))))</f>
        <v>د لومړی مرحلې ترلاسه کول</v>
      </c>
      <c r="J24" s="449"/>
      <c r="K24" s="449"/>
      <c r="L24" s="449"/>
      <c r="M24" s="450"/>
    </row>
    <row r="25" spans="1:13" ht="3.6" customHeight="1" thickBot="1" x14ac:dyDescent="0.65">
      <c r="A25" s="6"/>
      <c r="B25" s="100"/>
      <c r="C25" s="100"/>
      <c r="D25" s="7"/>
      <c r="E25" s="100"/>
      <c r="F25" s="195"/>
      <c r="G25" s="195"/>
      <c r="H25" s="195"/>
      <c r="I25" s="196"/>
      <c r="J25" s="196"/>
      <c r="K25" s="196"/>
      <c r="L25" s="196"/>
      <c r="M25" s="196"/>
    </row>
    <row r="26" spans="1:13" ht="16.8" x14ac:dyDescent="0.5">
      <c r="A26" s="119" t="s">
        <v>505</v>
      </c>
      <c r="B26" s="451" t="s">
        <v>866</v>
      </c>
      <c r="C26" s="452"/>
      <c r="D26" s="453" t="s">
        <v>865</v>
      </c>
      <c r="E26" s="454"/>
      <c r="F26" s="100"/>
      <c r="G26" s="119" t="s">
        <v>505</v>
      </c>
      <c r="H26" s="214" t="s">
        <v>866</v>
      </c>
      <c r="I26" s="453" t="s">
        <v>865</v>
      </c>
      <c r="J26" s="453"/>
      <c r="K26" s="453"/>
      <c r="L26" s="454"/>
      <c r="M26" s="100"/>
    </row>
    <row r="27" spans="1:13" ht="25.2" customHeight="1" x14ac:dyDescent="0.55000000000000004">
      <c r="A27" s="102">
        <v>1</v>
      </c>
      <c r="B27" s="391" t="s">
        <v>867</v>
      </c>
      <c r="C27" s="442"/>
      <c r="D27" s="439"/>
      <c r="E27" s="440"/>
      <c r="F27" s="103"/>
      <c r="G27" s="102">
        <v>4</v>
      </c>
      <c r="H27" s="272" t="s">
        <v>867</v>
      </c>
      <c r="I27" s="439"/>
      <c r="J27" s="439"/>
      <c r="K27" s="439"/>
      <c r="L27" s="440"/>
      <c r="M27" s="104"/>
    </row>
    <row r="28" spans="1:13" ht="25.2" customHeight="1" x14ac:dyDescent="0.55000000000000004">
      <c r="A28" s="102">
        <v>2</v>
      </c>
      <c r="B28" s="391" t="s">
        <v>868</v>
      </c>
      <c r="C28" s="442"/>
      <c r="D28" s="439"/>
      <c r="E28" s="440"/>
      <c r="F28" s="103"/>
      <c r="G28" s="102">
        <v>5</v>
      </c>
      <c r="H28" s="272" t="s">
        <v>867</v>
      </c>
      <c r="I28" s="439"/>
      <c r="J28" s="439"/>
      <c r="K28" s="439"/>
      <c r="L28" s="440"/>
      <c r="M28" s="104"/>
    </row>
    <row r="29" spans="1:13" ht="25.2" customHeight="1" thickBot="1" x14ac:dyDescent="0.6">
      <c r="A29" s="105">
        <v>3</v>
      </c>
      <c r="B29" s="434" t="s">
        <v>867</v>
      </c>
      <c r="C29" s="435"/>
      <c r="D29" s="436"/>
      <c r="E29" s="437"/>
      <c r="F29" s="103"/>
      <c r="G29" s="105">
        <v>6</v>
      </c>
      <c r="H29" s="273" t="s">
        <v>868</v>
      </c>
      <c r="I29" s="436"/>
      <c r="J29" s="436"/>
      <c r="K29" s="436"/>
      <c r="L29" s="437"/>
      <c r="M29" s="104"/>
    </row>
    <row r="30" spans="1:13" ht="7.8" customHeight="1" x14ac:dyDescent="0.55000000000000004">
      <c r="A30" s="101"/>
      <c r="B30" s="101"/>
      <c r="C30" s="101"/>
      <c r="D30" s="163"/>
      <c r="E30" s="163"/>
      <c r="F30" s="163"/>
      <c r="G30" s="142"/>
      <c r="H30" s="142"/>
      <c r="I30" s="142"/>
      <c r="J30" s="142"/>
      <c r="K30" s="142"/>
      <c r="L30" s="142"/>
      <c r="M30" s="142"/>
    </row>
    <row r="31" spans="1:13" ht="18" thickBot="1" x14ac:dyDescent="0.6">
      <c r="A31" s="123">
        <v>2</v>
      </c>
      <c r="B31" s="99" t="s">
        <v>506</v>
      </c>
      <c r="C31" s="162"/>
      <c r="D31" s="162"/>
      <c r="E31" s="162"/>
      <c r="F31" s="162"/>
      <c r="G31" s="162"/>
      <c r="H31" s="162"/>
      <c r="I31" s="162"/>
      <c r="J31" s="142"/>
      <c r="K31" s="142"/>
      <c r="L31" s="142"/>
      <c r="M31" s="143"/>
    </row>
    <row r="32" spans="1:13" ht="16.2" x14ac:dyDescent="0.3">
      <c r="A32" s="119" t="s">
        <v>435</v>
      </c>
      <c r="B32" s="368" t="s">
        <v>507</v>
      </c>
      <c r="C32" s="368"/>
      <c r="D32" s="368"/>
      <c r="E32" s="368"/>
      <c r="F32" s="368"/>
      <c r="G32" s="368"/>
      <c r="H32" s="368"/>
      <c r="I32" s="368"/>
      <c r="J32" s="368"/>
      <c r="K32" s="368"/>
      <c r="L32" s="368"/>
      <c r="M32" s="369"/>
    </row>
    <row r="33" spans="1:13" ht="16.8" x14ac:dyDescent="0.3">
      <c r="A33" s="102">
        <v>1.2</v>
      </c>
      <c r="B33" s="372"/>
      <c r="C33" s="372"/>
      <c r="D33" s="372"/>
      <c r="E33" s="372"/>
      <c r="F33" s="372"/>
      <c r="G33" s="372"/>
      <c r="H33" s="372"/>
      <c r="I33" s="372"/>
      <c r="J33" s="372"/>
      <c r="K33" s="372"/>
      <c r="L33" s="372"/>
      <c r="M33" s="373"/>
    </row>
    <row r="34" spans="1:13" ht="16.8" x14ac:dyDescent="0.3">
      <c r="A34" s="102">
        <v>1.3</v>
      </c>
      <c r="B34" s="372"/>
      <c r="C34" s="372"/>
      <c r="D34" s="372"/>
      <c r="E34" s="372"/>
      <c r="F34" s="372"/>
      <c r="G34" s="372"/>
      <c r="H34" s="372"/>
      <c r="I34" s="372"/>
      <c r="J34" s="372"/>
      <c r="K34" s="372"/>
      <c r="L34" s="372"/>
      <c r="M34" s="373"/>
    </row>
    <row r="35" spans="1:13" ht="16.8" x14ac:dyDescent="0.3">
      <c r="A35" s="102">
        <v>1.4</v>
      </c>
      <c r="B35" s="372"/>
      <c r="C35" s="372"/>
      <c r="D35" s="372"/>
      <c r="E35" s="372"/>
      <c r="F35" s="372"/>
      <c r="G35" s="372"/>
      <c r="H35" s="372"/>
      <c r="I35" s="372"/>
      <c r="J35" s="372"/>
      <c r="K35" s="372"/>
      <c r="L35" s="372"/>
      <c r="M35" s="373"/>
    </row>
    <row r="36" spans="1:13" ht="16.8" x14ac:dyDescent="0.3">
      <c r="A36" s="102">
        <v>1.5</v>
      </c>
      <c r="B36" s="372"/>
      <c r="C36" s="372"/>
      <c r="D36" s="372"/>
      <c r="E36" s="372"/>
      <c r="F36" s="372"/>
      <c r="G36" s="372"/>
      <c r="H36" s="372"/>
      <c r="I36" s="372"/>
      <c r="J36" s="372"/>
      <c r="K36" s="372"/>
      <c r="L36" s="372"/>
      <c r="M36" s="373"/>
    </row>
    <row r="37" spans="1:13" ht="16.8" x14ac:dyDescent="0.3">
      <c r="A37" s="102">
        <v>2.1</v>
      </c>
      <c r="B37" s="372"/>
      <c r="C37" s="372"/>
      <c r="D37" s="372"/>
      <c r="E37" s="372"/>
      <c r="F37" s="372"/>
      <c r="G37" s="372"/>
      <c r="H37" s="372"/>
      <c r="I37" s="372"/>
      <c r="J37" s="372"/>
      <c r="K37" s="372"/>
      <c r="L37" s="372"/>
      <c r="M37" s="373"/>
    </row>
    <row r="38" spans="1:13" ht="16.8" x14ac:dyDescent="0.3">
      <c r="A38" s="102">
        <v>10.199999999999999</v>
      </c>
      <c r="B38" s="372"/>
      <c r="C38" s="372"/>
      <c r="D38" s="372"/>
      <c r="E38" s="372"/>
      <c r="F38" s="372"/>
      <c r="G38" s="372"/>
      <c r="H38" s="372"/>
      <c r="I38" s="372"/>
      <c r="J38" s="372"/>
      <c r="K38" s="372"/>
      <c r="L38" s="372"/>
      <c r="M38" s="373"/>
    </row>
    <row r="39" spans="1:13" ht="17.399999999999999" thickBot="1" x14ac:dyDescent="0.35">
      <c r="A39" s="105">
        <v>11.4</v>
      </c>
      <c r="B39" s="376"/>
      <c r="C39" s="376"/>
      <c r="D39" s="376"/>
      <c r="E39" s="376"/>
      <c r="F39" s="376"/>
      <c r="G39" s="376"/>
      <c r="H39" s="376"/>
      <c r="I39" s="376"/>
      <c r="J39" s="376"/>
      <c r="K39" s="376"/>
      <c r="L39" s="376"/>
      <c r="M39" s="377"/>
    </row>
    <row r="40" spans="1:13" ht="17.399999999999999" x14ac:dyDescent="0.55000000000000004">
      <c r="A40" s="144"/>
      <c r="B40" s="145"/>
      <c r="C40" s="145"/>
      <c r="D40" s="145"/>
      <c r="E40" s="145"/>
      <c r="F40" s="145"/>
      <c r="G40" s="142"/>
      <c r="H40" s="142"/>
      <c r="I40" s="142"/>
      <c r="J40" s="142"/>
      <c r="K40" s="142"/>
      <c r="L40" s="142"/>
      <c r="M40" s="143"/>
    </row>
    <row r="41" spans="1:13" ht="18" thickBot="1" x14ac:dyDescent="0.6">
      <c r="A41" s="123">
        <v>3</v>
      </c>
      <c r="B41" s="99" t="s">
        <v>508</v>
      </c>
      <c r="C41" s="162"/>
      <c r="D41" s="162"/>
      <c r="E41" s="162"/>
      <c r="F41" s="162"/>
      <c r="G41" s="162"/>
      <c r="H41" s="162"/>
      <c r="I41" s="162"/>
      <c r="J41" s="162"/>
      <c r="K41" s="162"/>
      <c r="L41" s="162"/>
      <c r="M41" s="143"/>
    </row>
    <row r="42" spans="1:13" ht="16.2" x14ac:dyDescent="0.3">
      <c r="A42" s="120" t="s">
        <v>435</v>
      </c>
      <c r="B42" s="438" t="s">
        <v>509</v>
      </c>
      <c r="C42" s="438"/>
      <c r="D42" s="438"/>
      <c r="E42" s="438"/>
      <c r="F42" s="438"/>
      <c r="G42" s="438"/>
      <c r="H42" s="438"/>
      <c r="I42" s="438"/>
      <c r="J42" s="368" t="s">
        <v>1134</v>
      </c>
      <c r="K42" s="368"/>
      <c r="L42" s="368"/>
      <c r="M42" s="369"/>
    </row>
    <row r="43" spans="1:13" ht="16.8" x14ac:dyDescent="0.3">
      <c r="A43" s="240">
        <v>1.1000000000000001</v>
      </c>
      <c r="B43" s="372"/>
      <c r="C43" s="372"/>
      <c r="D43" s="372"/>
      <c r="E43" s="372"/>
      <c r="F43" s="372"/>
      <c r="G43" s="372"/>
      <c r="H43" s="372"/>
      <c r="I43" s="372"/>
      <c r="J43" s="366"/>
      <c r="K43" s="366"/>
      <c r="L43" s="366"/>
      <c r="M43" s="402"/>
    </row>
    <row r="44" spans="1:13" ht="16.8" x14ac:dyDescent="0.3">
      <c r="A44" s="240">
        <v>1.2</v>
      </c>
      <c r="B44" s="372"/>
      <c r="C44" s="372"/>
      <c r="D44" s="372"/>
      <c r="E44" s="372"/>
      <c r="F44" s="372"/>
      <c r="G44" s="372"/>
      <c r="H44" s="372"/>
      <c r="I44" s="372"/>
      <c r="J44" s="366"/>
      <c r="K44" s="366"/>
      <c r="L44" s="366"/>
      <c r="M44" s="402"/>
    </row>
    <row r="45" spans="1:13" ht="16.8" x14ac:dyDescent="0.3">
      <c r="A45" s="240">
        <v>1.3</v>
      </c>
      <c r="B45" s="372"/>
      <c r="C45" s="372"/>
      <c r="D45" s="372"/>
      <c r="E45" s="372"/>
      <c r="F45" s="372"/>
      <c r="G45" s="372"/>
      <c r="H45" s="372"/>
      <c r="I45" s="372"/>
      <c r="J45" s="366"/>
      <c r="K45" s="366"/>
      <c r="L45" s="366"/>
      <c r="M45" s="402"/>
    </row>
    <row r="46" spans="1:13" ht="16.8" x14ac:dyDescent="0.3">
      <c r="A46" s="240">
        <v>1.4</v>
      </c>
      <c r="B46" s="372"/>
      <c r="C46" s="372"/>
      <c r="D46" s="372"/>
      <c r="E46" s="372"/>
      <c r="F46" s="372"/>
      <c r="G46" s="372"/>
      <c r="H46" s="372"/>
      <c r="I46" s="372"/>
      <c r="J46" s="366"/>
      <c r="K46" s="366"/>
      <c r="L46" s="366"/>
      <c r="M46" s="402"/>
    </row>
    <row r="47" spans="1:13" ht="16.8" x14ac:dyDescent="0.3">
      <c r="A47" s="240"/>
      <c r="B47" s="372"/>
      <c r="C47" s="372"/>
      <c r="D47" s="372"/>
      <c r="E47" s="372"/>
      <c r="F47" s="372"/>
      <c r="G47" s="372"/>
      <c r="H47" s="372"/>
      <c r="I47" s="372"/>
      <c r="J47" s="366"/>
      <c r="K47" s="366"/>
      <c r="L47" s="366"/>
      <c r="M47" s="402"/>
    </row>
    <row r="48" spans="1:13" ht="16.8" x14ac:dyDescent="0.3">
      <c r="A48" s="240"/>
      <c r="B48" s="372"/>
      <c r="C48" s="372"/>
      <c r="D48" s="372"/>
      <c r="E48" s="372"/>
      <c r="F48" s="372"/>
      <c r="G48" s="372"/>
      <c r="H48" s="372"/>
      <c r="I48" s="372"/>
      <c r="J48" s="366"/>
      <c r="K48" s="366"/>
      <c r="L48" s="366"/>
      <c r="M48" s="402"/>
    </row>
    <row r="49" spans="1:13" ht="16.8" x14ac:dyDescent="0.3">
      <c r="A49" s="240"/>
      <c r="B49" s="372"/>
      <c r="C49" s="372"/>
      <c r="D49" s="372"/>
      <c r="E49" s="372"/>
      <c r="F49" s="372"/>
      <c r="G49" s="372"/>
      <c r="H49" s="372"/>
      <c r="I49" s="372"/>
      <c r="J49" s="366"/>
      <c r="K49" s="366"/>
      <c r="L49" s="366"/>
      <c r="M49" s="402"/>
    </row>
    <row r="50" spans="1:13" ht="16.8" x14ac:dyDescent="0.3">
      <c r="A50" s="240"/>
      <c r="B50" s="372"/>
      <c r="C50" s="372"/>
      <c r="D50" s="372"/>
      <c r="E50" s="372"/>
      <c r="F50" s="372"/>
      <c r="G50" s="372"/>
      <c r="H50" s="372"/>
      <c r="I50" s="372"/>
      <c r="J50" s="366"/>
      <c r="K50" s="366"/>
      <c r="L50" s="366"/>
      <c r="M50" s="402"/>
    </row>
    <row r="51" spans="1:13" ht="16.8" x14ac:dyDescent="0.3">
      <c r="A51" s="240"/>
      <c r="B51" s="372"/>
      <c r="C51" s="372"/>
      <c r="D51" s="372"/>
      <c r="E51" s="372"/>
      <c r="F51" s="372"/>
      <c r="G51" s="372"/>
      <c r="H51" s="372"/>
      <c r="I51" s="372"/>
      <c r="J51" s="366"/>
      <c r="K51" s="366"/>
      <c r="L51" s="366"/>
      <c r="M51" s="402"/>
    </row>
    <row r="52" spans="1:13" ht="16.8" x14ac:dyDescent="0.3">
      <c r="A52" s="240"/>
      <c r="B52" s="372"/>
      <c r="C52" s="372"/>
      <c r="D52" s="372"/>
      <c r="E52" s="372"/>
      <c r="F52" s="372"/>
      <c r="G52" s="372"/>
      <c r="H52" s="372"/>
      <c r="I52" s="372"/>
      <c r="J52" s="366"/>
      <c r="K52" s="366"/>
      <c r="L52" s="366"/>
      <c r="M52" s="402"/>
    </row>
    <row r="53" spans="1:13" ht="16.8" x14ac:dyDescent="0.3">
      <c r="A53" s="240"/>
      <c r="B53" s="372"/>
      <c r="C53" s="372"/>
      <c r="D53" s="372"/>
      <c r="E53" s="372"/>
      <c r="F53" s="372"/>
      <c r="G53" s="372"/>
      <c r="H53" s="372"/>
      <c r="I53" s="372"/>
      <c r="J53" s="366"/>
      <c r="K53" s="366"/>
      <c r="L53" s="366"/>
      <c r="M53" s="402"/>
    </row>
    <row r="54" spans="1:13" ht="17.399999999999999" thickBot="1" x14ac:dyDescent="0.35">
      <c r="A54" s="146"/>
      <c r="B54" s="376"/>
      <c r="C54" s="376"/>
      <c r="D54" s="376"/>
      <c r="E54" s="376"/>
      <c r="F54" s="376"/>
      <c r="G54" s="376"/>
      <c r="H54" s="376"/>
      <c r="I54" s="376"/>
      <c r="J54" s="367"/>
      <c r="K54" s="367"/>
      <c r="L54" s="367"/>
      <c r="M54" s="404"/>
    </row>
    <row r="55" spans="1:13" ht="10.199999999999999" customHeight="1" x14ac:dyDescent="0.55000000000000004">
      <c r="A55" s="147"/>
      <c r="B55" s="148"/>
      <c r="C55" s="148"/>
      <c r="D55" s="148"/>
      <c r="E55" s="148"/>
      <c r="F55" s="148"/>
      <c r="G55" s="148"/>
      <c r="H55" s="149"/>
      <c r="I55" s="149"/>
      <c r="J55" s="142"/>
      <c r="K55" s="142"/>
      <c r="L55" s="142"/>
      <c r="M55" s="143"/>
    </row>
    <row r="56" spans="1:13" ht="17.399999999999999" x14ac:dyDescent="0.55000000000000004">
      <c r="A56" s="96">
        <v>4</v>
      </c>
      <c r="B56" s="99" t="s">
        <v>510</v>
      </c>
      <c r="C56" s="150"/>
      <c r="D56" s="150"/>
      <c r="E56" s="150"/>
      <c r="F56" s="150"/>
      <c r="G56" s="150"/>
      <c r="H56" s="151"/>
      <c r="I56" s="151"/>
      <c r="J56" s="141"/>
      <c r="K56" s="141"/>
      <c r="L56" s="141"/>
      <c r="M56" s="197"/>
    </row>
    <row r="57" spans="1:13" ht="17.399999999999999" x14ac:dyDescent="0.55000000000000004">
      <c r="A57" s="99" t="s">
        <v>1125</v>
      </c>
      <c r="B57" s="99"/>
      <c r="C57" s="99"/>
      <c r="D57" s="99"/>
      <c r="E57" s="99"/>
      <c r="F57" s="99"/>
      <c r="G57" s="99"/>
      <c r="H57" s="99"/>
      <c r="I57" s="99"/>
      <c r="J57" s="152"/>
      <c r="K57" s="152"/>
      <c r="L57" s="152"/>
      <c r="M57" s="198"/>
    </row>
    <row r="58" spans="1:13" ht="17.399999999999999" x14ac:dyDescent="0.55000000000000004">
      <c r="A58" s="99" t="s">
        <v>1126</v>
      </c>
      <c r="B58" s="99"/>
      <c r="C58" s="99"/>
      <c r="D58" s="99"/>
      <c r="E58" s="99"/>
      <c r="F58" s="99"/>
      <c r="G58" s="99"/>
      <c r="H58" s="99"/>
      <c r="I58" s="99"/>
      <c r="J58" s="152"/>
      <c r="K58" s="152"/>
      <c r="L58" s="152"/>
      <c r="M58" s="198"/>
    </row>
    <row r="59" spans="1:13" ht="17.399999999999999" x14ac:dyDescent="0.55000000000000004">
      <c r="A59" s="99" t="s">
        <v>1127</v>
      </c>
      <c r="B59" s="99"/>
      <c r="C59" s="99"/>
      <c r="D59" s="99"/>
      <c r="E59" s="99"/>
      <c r="F59" s="99"/>
      <c r="G59" s="99"/>
      <c r="H59" s="99"/>
      <c r="I59" s="99"/>
      <c r="J59" s="152"/>
      <c r="K59" s="152"/>
      <c r="L59" s="152"/>
      <c r="M59" s="198"/>
    </row>
    <row r="60" spans="1:13" ht="17.399999999999999" x14ac:dyDescent="0.55000000000000004">
      <c r="A60" s="99" t="s">
        <v>1128</v>
      </c>
      <c r="B60" s="99"/>
      <c r="C60" s="99"/>
      <c r="D60" s="99"/>
      <c r="E60" s="99"/>
      <c r="F60" s="99"/>
      <c r="G60" s="99"/>
      <c r="H60" s="99"/>
      <c r="I60" s="99"/>
      <c r="J60" s="152"/>
      <c r="K60" s="152"/>
      <c r="L60" s="152"/>
      <c r="M60" s="198"/>
    </row>
    <row r="61" spans="1:13" ht="16.8" x14ac:dyDescent="0.3">
      <c r="A61" s="99" t="s">
        <v>1149</v>
      </c>
      <c r="B61" s="99"/>
      <c r="C61" s="99"/>
      <c r="D61" s="99"/>
      <c r="E61" s="99"/>
      <c r="F61" s="99"/>
      <c r="G61" s="99"/>
      <c r="H61" s="99"/>
      <c r="I61" s="99"/>
      <c r="J61" s="99"/>
      <c r="K61" s="99"/>
      <c r="L61" s="99"/>
      <c r="M61" s="99"/>
    </row>
    <row r="62" spans="1:13" ht="16.8" x14ac:dyDescent="0.3">
      <c r="A62" s="99" t="s">
        <v>1124</v>
      </c>
      <c r="B62" s="99"/>
      <c r="C62" s="99"/>
      <c r="D62" s="99"/>
      <c r="E62" s="99"/>
      <c r="F62" s="99"/>
      <c r="G62" s="99"/>
      <c r="H62" s="99"/>
      <c r="I62" s="99"/>
      <c r="J62" s="99"/>
      <c r="K62" s="99"/>
      <c r="L62" s="99"/>
      <c r="M62" s="99"/>
    </row>
    <row r="63" spans="1:13" ht="16.8" x14ac:dyDescent="0.3">
      <c r="A63" s="210" t="s">
        <v>1129</v>
      </c>
      <c r="B63" s="210"/>
      <c r="C63" s="210"/>
      <c r="D63" s="210"/>
      <c r="E63" s="210"/>
      <c r="F63" s="210"/>
      <c r="G63" s="210"/>
      <c r="H63" s="210"/>
      <c r="I63" s="210"/>
      <c r="J63" s="210"/>
      <c r="K63" s="210"/>
      <c r="L63" s="210"/>
      <c r="M63" s="210"/>
    </row>
    <row r="64" spans="1:13" ht="18" customHeight="1" x14ac:dyDescent="0.3">
      <c r="A64" s="164"/>
      <c r="B64" s="164"/>
      <c r="C64" s="164"/>
      <c r="D64" s="164"/>
      <c r="E64" s="164"/>
      <c r="F64" s="164"/>
      <c r="G64" s="164"/>
      <c r="H64" s="164"/>
      <c r="I64" s="164"/>
      <c r="J64" s="164"/>
      <c r="K64" s="164"/>
      <c r="L64" s="164"/>
      <c r="M64" s="164"/>
    </row>
    <row r="65" spans="1:13" ht="16.8" customHeight="1" thickBot="1" x14ac:dyDescent="0.35">
      <c r="A65" s="96">
        <v>5</v>
      </c>
      <c r="B65" s="99" t="s">
        <v>1123</v>
      </c>
      <c r="C65" s="99"/>
      <c r="D65" s="99"/>
      <c r="E65" s="99"/>
      <c r="F65" s="99"/>
      <c r="G65" s="99"/>
      <c r="H65" s="99"/>
      <c r="I65" s="154"/>
      <c r="J65" s="154"/>
      <c r="K65" s="154"/>
      <c r="L65" s="154"/>
      <c r="M65" s="154"/>
    </row>
    <row r="66" spans="1:13" ht="16.2" x14ac:dyDescent="0.3">
      <c r="A66" s="471" t="s">
        <v>1120</v>
      </c>
      <c r="B66" s="368"/>
      <c r="C66" s="368"/>
      <c r="D66" s="368"/>
      <c r="E66" s="368"/>
      <c r="F66" s="368"/>
      <c r="G66" s="368"/>
      <c r="H66" s="368"/>
      <c r="I66" s="368"/>
      <c r="J66" s="368"/>
      <c r="K66" s="368"/>
      <c r="L66" s="368"/>
      <c r="M66" s="369"/>
    </row>
    <row r="67" spans="1:13" ht="102" customHeight="1" x14ac:dyDescent="0.3">
      <c r="A67" s="221" t="s">
        <v>505</v>
      </c>
      <c r="B67" s="403" t="s">
        <v>855</v>
      </c>
      <c r="C67" s="403"/>
      <c r="D67" s="403"/>
      <c r="E67" s="403" t="s">
        <v>869</v>
      </c>
      <c r="F67" s="403"/>
      <c r="G67" s="403"/>
      <c r="H67" s="222" t="s">
        <v>870</v>
      </c>
      <c r="I67" s="403" t="s">
        <v>1138</v>
      </c>
      <c r="J67" s="403"/>
      <c r="K67" s="403" t="s">
        <v>1139</v>
      </c>
      <c r="L67" s="403"/>
      <c r="M67" s="274" t="s">
        <v>1140</v>
      </c>
    </row>
    <row r="68" spans="1:13" ht="16.8" x14ac:dyDescent="0.3">
      <c r="A68" s="220">
        <f t="shared" ref="A68:A79" si="2">F8</f>
        <v>1</v>
      </c>
      <c r="B68" s="371" t="str">
        <f t="shared" ref="B68:B78" si="3">H8</f>
        <v>لرلید، رسالت او ستراتیژیکه پلان جوړونه</v>
      </c>
      <c r="C68" s="371"/>
      <c r="D68" s="371"/>
      <c r="E68" s="397">
        <f t="shared" ref="E68:E79" si="4">I8</f>
        <v>0.08</v>
      </c>
      <c r="F68" s="375"/>
      <c r="G68" s="375"/>
      <c r="H68" s="212">
        <f t="shared" ref="H68:H79" si="5">J8</f>
        <v>96</v>
      </c>
      <c r="I68" s="405">
        <v>0.5</v>
      </c>
      <c r="J68" s="405"/>
      <c r="K68" s="405">
        <f>80*E68/100</f>
        <v>6.4000000000000001E-2</v>
      </c>
      <c r="L68" s="405"/>
      <c r="M68" s="262">
        <f>K68*H68/E68</f>
        <v>76.8</v>
      </c>
    </row>
    <row r="69" spans="1:13" ht="33.6" customHeight="1" x14ac:dyDescent="0.3">
      <c r="A69" s="220">
        <f t="shared" si="2"/>
        <v>2</v>
      </c>
      <c r="B69" s="371" t="str">
        <f t="shared" si="3"/>
        <v>د ټولنې په پرمختګ او د نظام د تګلارو په تطبیق کې د پوهنتون برخه اخیستل</v>
      </c>
      <c r="C69" s="371"/>
      <c r="D69" s="371"/>
      <c r="E69" s="397">
        <f t="shared" si="4"/>
        <v>0.08</v>
      </c>
      <c r="F69" s="375"/>
      <c r="G69" s="375"/>
      <c r="H69" s="212">
        <f t="shared" si="5"/>
        <v>46</v>
      </c>
      <c r="I69" s="405">
        <v>0.5</v>
      </c>
      <c r="J69" s="405"/>
      <c r="K69" s="405">
        <f>80*E69/100</f>
        <v>6.4000000000000001E-2</v>
      </c>
      <c r="L69" s="405"/>
      <c r="M69" s="262">
        <f t="shared" ref="M69:M79" si="6">K69*H69/E69</f>
        <v>36.799999999999997</v>
      </c>
    </row>
    <row r="70" spans="1:13" ht="16.8" x14ac:dyDescent="0.3">
      <c r="A70" s="220">
        <f t="shared" si="2"/>
        <v>3</v>
      </c>
      <c r="B70" s="371" t="str">
        <f t="shared" si="3"/>
        <v>رهبري او اداره</v>
      </c>
      <c r="C70" s="371"/>
      <c r="D70" s="371"/>
      <c r="E70" s="397">
        <f t="shared" si="4"/>
        <v>7.0000000000000007E-2</v>
      </c>
      <c r="F70" s="375"/>
      <c r="G70" s="375"/>
      <c r="H70" s="212">
        <f t="shared" si="5"/>
        <v>48</v>
      </c>
      <c r="I70" s="405">
        <v>0.5</v>
      </c>
      <c r="J70" s="405"/>
      <c r="K70" s="405">
        <f>80*E70/100</f>
        <v>5.6000000000000008E-2</v>
      </c>
      <c r="L70" s="405"/>
      <c r="M70" s="262">
        <f t="shared" si="6"/>
        <v>38.400000000000006</v>
      </c>
    </row>
    <row r="71" spans="1:13" ht="16.8" x14ac:dyDescent="0.3">
      <c r="A71" s="220">
        <f t="shared" si="2"/>
        <v>4</v>
      </c>
      <c r="B71" s="371" t="str">
        <f t="shared" si="3"/>
        <v>مالي سرچینې او د هغې مدیریت</v>
      </c>
      <c r="C71" s="371"/>
      <c r="D71" s="371"/>
      <c r="E71" s="397">
        <f t="shared" si="4"/>
        <v>0.08</v>
      </c>
      <c r="F71" s="375"/>
      <c r="G71" s="375"/>
      <c r="H71" s="212">
        <f t="shared" si="5"/>
        <v>47</v>
      </c>
      <c r="I71" s="405">
        <v>0.4</v>
      </c>
      <c r="J71" s="405"/>
      <c r="K71" s="405">
        <f>70*E71/100</f>
        <v>5.6000000000000008E-2</v>
      </c>
      <c r="L71" s="405"/>
      <c r="M71" s="262">
        <f t="shared" si="6"/>
        <v>32.900000000000006</v>
      </c>
    </row>
    <row r="72" spans="1:13" ht="16.8" x14ac:dyDescent="0.3">
      <c r="A72" s="220">
        <f t="shared" si="2"/>
        <v>5</v>
      </c>
      <c r="B72" s="371" t="str">
        <f t="shared" si="3"/>
        <v>علمي برنامې</v>
      </c>
      <c r="C72" s="371"/>
      <c r="D72" s="371"/>
      <c r="E72" s="397">
        <f t="shared" si="4"/>
        <v>0.14000000000000001</v>
      </c>
      <c r="F72" s="375"/>
      <c r="G72" s="375"/>
      <c r="H72" s="212">
        <f t="shared" si="5"/>
        <v>105</v>
      </c>
      <c r="I72" s="405">
        <v>0.4</v>
      </c>
      <c r="J72" s="405"/>
      <c r="K72" s="405">
        <f>80*E72/100</f>
        <v>0.11200000000000002</v>
      </c>
      <c r="L72" s="405"/>
      <c r="M72" s="262">
        <f t="shared" si="6"/>
        <v>84</v>
      </c>
    </row>
    <row r="73" spans="1:13" ht="16.8" x14ac:dyDescent="0.3">
      <c r="A73" s="220">
        <f t="shared" si="2"/>
        <v>6</v>
      </c>
      <c r="B73" s="371" t="str">
        <f t="shared" si="3"/>
        <v>څېړنه</v>
      </c>
      <c r="C73" s="371"/>
      <c r="D73" s="371"/>
      <c r="E73" s="397">
        <f t="shared" si="4"/>
        <v>0.1</v>
      </c>
      <c r="F73" s="375"/>
      <c r="G73" s="375"/>
      <c r="H73" s="212">
        <f t="shared" si="5"/>
        <v>96</v>
      </c>
      <c r="I73" s="405">
        <v>0.3</v>
      </c>
      <c r="J73" s="405"/>
      <c r="K73" s="405">
        <f>70*E73/100</f>
        <v>7.0000000000000007E-2</v>
      </c>
      <c r="L73" s="405"/>
      <c r="M73" s="262">
        <f t="shared" si="6"/>
        <v>67.2</v>
      </c>
    </row>
    <row r="74" spans="1:13" ht="16.8" x14ac:dyDescent="0.3">
      <c r="A74" s="220">
        <f t="shared" si="2"/>
        <v>7</v>
      </c>
      <c r="B74" s="371" t="str">
        <f t="shared" si="3"/>
        <v>استادان او کارکوونکي</v>
      </c>
      <c r="C74" s="371"/>
      <c r="D74" s="371"/>
      <c r="E74" s="397">
        <f t="shared" si="4"/>
        <v>0.09</v>
      </c>
      <c r="F74" s="375"/>
      <c r="G74" s="375"/>
      <c r="H74" s="212">
        <f t="shared" si="5"/>
        <v>90</v>
      </c>
      <c r="I74" s="405">
        <v>0.5</v>
      </c>
      <c r="J74" s="405"/>
      <c r="K74" s="405">
        <f>80*E74/100</f>
        <v>7.1999999999999995E-2</v>
      </c>
      <c r="L74" s="405"/>
      <c r="M74" s="262">
        <f t="shared" si="6"/>
        <v>72</v>
      </c>
    </row>
    <row r="75" spans="1:13" ht="16.8" x14ac:dyDescent="0.3">
      <c r="A75" s="220">
        <f t="shared" si="2"/>
        <v>8</v>
      </c>
      <c r="B75" s="371" t="str">
        <f t="shared" si="3"/>
        <v>د محصل تجربې</v>
      </c>
      <c r="C75" s="371"/>
      <c r="D75" s="371"/>
      <c r="E75" s="397">
        <f t="shared" si="4"/>
        <v>0.08</v>
      </c>
      <c r="F75" s="375"/>
      <c r="G75" s="375"/>
      <c r="H75" s="212">
        <f t="shared" si="5"/>
        <v>91</v>
      </c>
      <c r="I75" s="405">
        <v>0.4</v>
      </c>
      <c r="J75" s="405"/>
      <c r="K75" s="405">
        <f>80*E75/100</f>
        <v>6.4000000000000001E-2</v>
      </c>
      <c r="L75" s="405"/>
      <c r="M75" s="262">
        <f t="shared" si="6"/>
        <v>72.8</v>
      </c>
    </row>
    <row r="76" spans="1:13" ht="16.8" x14ac:dyDescent="0.3">
      <c r="A76" s="220">
        <f t="shared" si="2"/>
        <v>9</v>
      </c>
      <c r="B76" s="371" t="str">
        <f t="shared" si="3"/>
        <v>د کیفیت ښه والی او لوړول</v>
      </c>
      <c r="C76" s="371"/>
      <c r="D76" s="371"/>
      <c r="E76" s="397">
        <f t="shared" si="4"/>
        <v>0.04</v>
      </c>
      <c r="F76" s="375"/>
      <c r="G76" s="375"/>
      <c r="H76" s="212">
        <f t="shared" si="5"/>
        <v>42</v>
      </c>
      <c r="I76" s="405">
        <v>0.5</v>
      </c>
      <c r="J76" s="405"/>
      <c r="K76" s="405">
        <f>90*E76/100</f>
        <v>3.6000000000000004E-2</v>
      </c>
      <c r="L76" s="405"/>
      <c r="M76" s="262">
        <f t="shared" si="6"/>
        <v>37.800000000000004</v>
      </c>
    </row>
    <row r="77" spans="1:13" ht="16.8" x14ac:dyDescent="0.3">
      <c r="A77" s="220">
        <f t="shared" si="2"/>
        <v>10</v>
      </c>
      <c r="B77" s="371" t="str">
        <f t="shared" si="3"/>
        <v>کتابتون او معلوماتي سرچېنې</v>
      </c>
      <c r="C77" s="371"/>
      <c r="D77" s="371"/>
      <c r="E77" s="397">
        <f t="shared" si="4"/>
        <v>0.09</v>
      </c>
      <c r="F77" s="375"/>
      <c r="G77" s="375"/>
      <c r="H77" s="212">
        <f t="shared" si="5"/>
        <v>57</v>
      </c>
      <c r="I77" s="405">
        <v>0.4</v>
      </c>
      <c r="J77" s="405"/>
      <c r="K77" s="405">
        <f>80*E77/100</f>
        <v>7.1999999999999995E-2</v>
      </c>
      <c r="L77" s="405"/>
      <c r="M77" s="262">
        <f t="shared" si="6"/>
        <v>45.6</v>
      </c>
    </row>
    <row r="78" spans="1:13" ht="16.8" x14ac:dyDescent="0.3">
      <c r="A78" s="220">
        <f t="shared" si="2"/>
        <v>11</v>
      </c>
      <c r="B78" s="371" t="str">
        <f t="shared" si="3"/>
        <v>زیربنا، تدریسي اسانتیاوې او معلوماتي تکنالوژي</v>
      </c>
      <c r="C78" s="371"/>
      <c r="D78" s="371"/>
      <c r="E78" s="397">
        <f t="shared" si="4"/>
        <v>0.15</v>
      </c>
      <c r="F78" s="375"/>
      <c r="G78" s="375"/>
      <c r="H78" s="212">
        <f t="shared" si="5"/>
        <v>156</v>
      </c>
      <c r="I78" s="405">
        <v>0.35</v>
      </c>
      <c r="J78" s="405"/>
      <c r="K78" s="470">
        <f>80*E78/100</f>
        <v>0.12</v>
      </c>
      <c r="L78" s="470"/>
      <c r="M78" s="262">
        <f t="shared" si="6"/>
        <v>124.8</v>
      </c>
    </row>
    <row r="79" spans="1:13" ht="17.399999999999999" thickBot="1" x14ac:dyDescent="0.35">
      <c r="A79" s="383" t="str">
        <f t="shared" si="2"/>
        <v>د طب پوهنځې د فرعې معیارونو (1) شمېره مل پاڼې</v>
      </c>
      <c r="B79" s="384"/>
      <c r="C79" s="384"/>
      <c r="D79" s="384"/>
      <c r="E79" s="473">
        <f t="shared" si="4"/>
        <v>0.15</v>
      </c>
      <c r="F79" s="474"/>
      <c r="G79" s="474"/>
      <c r="H79" s="249">
        <f t="shared" si="5"/>
        <v>242</v>
      </c>
      <c r="I79" s="472">
        <v>0.4</v>
      </c>
      <c r="J79" s="472"/>
      <c r="K79" s="472">
        <f>80*E79/100</f>
        <v>0.12</v>
      </c>
      <c r="L79" s="472"/>
      <c r="M79" s="263">
        <f t="shared" si="6"/>
        <v>193.6</v>
      </c>
    </row>
    <row r="80" spans="1:13" ht="16.8" thickBot="1" x14ac:dyDescent="0.35">
      <c r="A80" s="147"/>
      <c r="B80" s="153"/>
      <c r="C80" s="153"/>
      <c r="D80" s="153"/>
      <c r="E80" s="153"/>
      <c r="F80" s="153"/>
      <c r="G80" s="153"/>
      <c r="H80" s="153"/>
      <c r="I80" s="165"/>
      <c r="J80" s="165"/>
      <c r="K80" s="165"/>
      <c r="L80" s="165"/>
      <c r="M80" s="165"/>
    </row>
    <row r="81" spans="1:13" ht="16.2" x14ac:dyDescent="0.3">
      <c r="A81" s="471" t="s">
        <v>1121</v>
      </c>
      <c r="B81" s="368"/>
      <c r="C81" s="368"/>
      <c r="D81" s="368"/>
      <c r="E81" s="368"/>
      <c r="F81" s="368"/>
      <c r="G81" s="368"/>
      <c r="H81" s="368"/>
      <c r="I81" s="368"/>
      <c r="J81" s="368"/>
      <c r="K81" s="368"/>
      <c r="L81" s="368"/>
      <c r="M81" s="369"/>
    </row>
    <row r="82" spans="1:13" ht="113.4" x14ac:dyDescent="0.3">
      <c r="A82" s="221" t="s">
        <v>505</v>
      </c>
      <c r="B82" s="403" t="s">
        <v>855</v>
      </c>
      <c r="C82" s="403"/>
      <c r="D82" s="403"/>
      <c r="E82" s="403" t="s">
        <v>869</v>
      </c>
      <c r="F82" s="403"/>
      <c r="G82" s="403"/>
      <c r="H82" s="222" t="s">
        <v>870</v>
      </c>
      <c r="I82" s="403" t="s">
        <v>1141</v>
      </c>
      <c r="J82" s="403"/>
      <c r="K82" s="403" t="s">
        <v>1142</v>
      </c>
      <c r="L82" s="403"/>
      <c r="M82" s="223" t="s">
        <v>1143</v>
      </c>
    </row>
    <row r="83" spans="1:13" ht="16.8" x14ac:dyDescent="0.3">
      <c r="A83" s="220">
        <f t="shared" ref="A83:A94" si="7">F8</f>
        <v>1</v>
      </c>
      <c r="B83" s="371" t="str">
        <f t="shared" ref="B83:B93" si="8">H8</f>
        <v>لرلید، رسالت او ستراتیژیکه پلان جوړونه</v>
      </c>
      <c r="C83" s="371"/>
      <c r="D83" s="371"/>
      <c r="E83" s="397">
        <f t="shared" ref="E83:E94" si="9">I8</f>
        <v>0.08</v>
      </c>
      <c r="F83" s="375"/>
      <c r="G83" s="375"/>
      <c r="H83" s="212">
        <f t="shared" ref="H83:H94" si="10">J8</f>
        <v>96</v>
      </c>
      <c r="I83" s="475">
        <v>0.6</v>
      </c>
      <c r="J83" s="476"/>
      <c r="K83" s="405">
        <f>80*E83/100</f>
        <v>6.4000000000000001E-2</v>
      </c>
      <c r="L83" s="405"/>
      <c r="M83" s="262">
        <f>K83*H83/E83</f>
        <v>76.8</v>
      </c>
    </row>
    <row r="84" spans="1:13" ht="33.6" customHeight="1" x14ac:dyDescent="0.3">
      <c r="A84" s="220">
        <f t="shared" si="7"/>
        <v>2</v>
      </c>
      <c r="B84" s="371" t="str">
        <f t="shared" si="8"/>
        <v>د ټولنې په پرمختګ او د نظام د تګلارو په تطبیق کې د پوهنتون برخه اخیستل</v>
      </c>
      <c r="C84" s="371"/>
      <c r="D84" s="371"/>
      <c r="E84" s="397">
        <f t="shared" si="9"/>
        <v>0.08</v>
      </c>
      <c r="F84" s="375"/>
      <c r="G84" s="375"/>
      <c r="H84" s="212">
        <f t="shared" si="10"/>
        <v>46</v>
      </c>
      <c r="I84" s="475">
        <v>0.6</v>
      </c>
      <c r="J84" s="476"/>
      <c r="K84" s="405">
        <f>80*E84/100</f>
        <v>6.4000000000000001E-2</v>
      </c>
      <c r="L84" s="405"/>
      <c r="M84" s="262">
        <f t="shared" ref="M84:M94" si="11">K84*H84/E84</f>
        <v>36.799999999999997</v>
      </c>
    </row>
    <row r="85" spans="1:13" ht="16.8" x14ac:dyDescent="0.3">
      <c r="A85" s="220">
        <f t="shared" si="7"/>
        <v>3</v>
      </c>
      <c r="B85" s="371" t="str">
        <f t="shared" si="8"/>
        <v>رهبري او اداره</v>
      </c>
      <c r="C85" s="371"/>
      <c r="D85" s="371"/>
      <c r="E85" s="397">
        <f t="shared" si="9"/>
        <v>7.0000000000000007E-2</v>
      </c>
      <c r="F85" s="375"/>
      <c r="G85" s="375"/>
      <c r="H85" s="212">
        <f t="shared" si="10"/>
        <v>48</v>
      </c>
      <c r="I85" s="475">
        <v>0.6</v>
      </c>
      <c r="J85" s="476"/>
      <c r="K85" s="405">
        <f>80*E85/100</f>
        <v>5.6000000000000008E-2</v>
      </c>
      <c r="L85" s="405"/>
      <c r="M85" s="262">
        <f t="shared" si="11"/>
        <v>38.400000000000006</v>
      </c>
    </row>
    <row r="86" spans="1:13" ht="16.8" customHeight="1" x14ac:dyDescent="0.3">
      <c r="A86" s="220">
        <f t="shared" si="7"/>
        <v>4</v>
      </c>
      <c r="B86" s="371" t="str">
        <f t="shared" si="8"/>
        <v>مالي سرچینې او د هغې مدیریت</v>
      </c>
      <c r="C86" s="371"/>
      <c r="D86" s="371"/>
      <c r="E86" s="397">
        <f t="shared" si="9"/>
        <v>0.08</v>
      </c>
      <c r="F86" s="375"/>
      <c r="G86" s="375"/>
      <c r="H86" s="212">
        <f t="shared" si="10"/>
        <v>47</v>
      </c>
      <c r="I86" s="475">
        <v>0.5</v>
      </c>
      <c r="J86" s="476"/>
      <c r="K86" s="405">
        <f>70*E86/100</f>
        <v>5.6000000000000008E-2</v>
      </c>
      <c r="L86" s="405"/>
      <c r="M86" s="262">
        <f t="shared" si="11"/>
        <v>32.900000000000006</v>
      </c>
    </row>
    <row r="87" spans="1:13" ht="16.8" x14ac:dyDescent="0.3">
      <c r="A87" s="220">
        <f t="shared" si="7"/>
        <v>5</v>
      </c>
      <c r="B87" s="371" t="str">
        <f t="shared" si="8"/>
        <v>علمي برنامې</v>
      </c>
      <c r="C87" s="371"/>
      <c r="D87" s="371"/>
      <c r="E87" s="397">
        <f t="shared" si="9"/>
        <v>0.14000000000000001</v>
      </c>
      <c r="F87" s="375"/>
      <c r="G87" s="375"/>
      <c r="H87" s="212">
        <f t="shared" si="10"/>
        <v>105</v>
      </c>
      <c r="I87" s="475">
        <v>0.5</v>
      </c>
      <c r="J87" s="476"/>
      <c r="K87" s="405">
        <f>80*E87/100</f>
        <v>0.11200000000000002</v>
      </c>
      <c r="L87" s="405"/>
      <c r="M87" s="262">
        <f t="shared" si="11"/>
        <v>84</v>
      </c>
    </row>
    <row r="88" spans="1:13" ht="16.8" x14ac:dyDescent="0.3">
      <c r="A88" s="220">
        <f t="shared" si="7"/>
        <v>6</v>
      </c>
      <c r="B88" s="371" t="str">
        <f t="shared" si="8"/>
        <v>څېړنه</v>
      </c>
      <c r="C88" s="371"/>
      <c r="D88" s="371"/>
      <c r="E88" s="397">
        <f t="shared" si="9"/>
        <v>0.1</v>
      </c>
      <c r="F88" s="375"/>
      <c r="G88" s="375"/>
      <c r="H88" s="212">
        <f t="shared" si="10"/>
        <v>96</v>
      </c>
      <c r="I88" s="475">
        <v>0.5</v>
      </c>
      <c r="J88" s="476"/>
      <c r="K88" s="405">
        <f>70*E88/100</f>
        <v>7.0000000000000007E-2</v>
      </c>
      <c r="L88" s="405"/>
      <c r="M88" s="262">
        <f t="shared" si="11"/>
        <v>67.2</v>
      </c>
    </row>
    <row r="89" spans="1:13" ht="16.8" x14ac:dyDescent="0.3">
      <c r="A89" s="220">
        <f t="shared" si="7"/>
        <v>7</v>
      </c>
      <c r="B89" s="371" t="str">
        <f t="shared" si="8"/>
        <v>استادان او کارکوونکي</v>
      </c>
      <c r="C89" s="371"/>
      <c r="D89" s="371"/>
      <c r="E89" s="397">
        <f t="shared" si="9"/>
        <v>0.09</v>
      </c>
      <c r="F89" s="375"/>
      <c r="G89" s="375"/>
      <c r="H89" s="212">
        <f t="shared" si="10"/>
        <v>90</v>
      </c>
      <c r="I89" s="475">
        <v>0.6</v>
      </c>
      <c r="J89" s="476"/>
      <c r="K89" s="405">
        <f>80*E89/100</f>
        <v>7.1999999999999995E-2</v>
      </c>
      <c r="L89" s="405"/>
      <c r="M89" s="262">
        <f t="shared" si="11"/>
        <v>72</v>
      </c>
    </row>
    <row r="90" spans="1:13" ht="16.8" x14ac:dyDescent="0.3">
      <c r="A90" s="220">
        <f t="shared" si="7"/>
        <v>8</v>
      </c>
      <c r="B90" s="371" t="str">
        <f t="shared" si="8"/>
        <v>د محصل تجربې</v>
      </c>
      <c r="C90" s="371"/>
      <c r="D90" s="371"/>
      <c r="E90" s="397">
        <f t="shared" si="9"/>
        <v>0.08</v>
      </c>
      <c r="F90" s="375"/>
      <c r="G90" s="375"/>
      <c r="H90" s="212">
        <f t="shared" si="10"/>
        <v>91</v>
      </c>
      <c r="I90" s="475">
        <v>0.5</v>
      </c>
      <c r="J90" s="476"/>
      <c r="K90" s="405">
        <f>80*E90/100</f>
        <v>6.4000000000000001E-2</v>
      </c>
      <c r="L90" s="405"/>
      <c r="M90" s="262">
        <f t="shared" si="11"/>
        <v>72.8</v>
      </c>
    </row>
    <row r="91" spans="1:13" ht="16.8" x14ac:dyDescent="0.3">
      <c r="A91" s="220">
        <f t="shared" si="7"/>
        <v>9</v>
      </c>
      <c r="B91" s="371" t="str">
        <f t="shared" si="8"/>
        <v>د کیفیت ښه والی او لوړول</v>
      </c>
      <c r="C91" s="371"/>
      <c r="D91" s="371"/>
      <c r="E91" s="397">
        <f t="shared" si="9"/>
        <v>0.04</v>
      </c>
      <c r="F91" s="375"/>
      <c r="G91" s="375"/>
      <c r="H91" s="212">
        <f t="shared" si="10"/>
        <v>42</v>
      </c>
      <c r="I91" s="475">
        <v>0.6</v>
      </c>
      <c r="J91" s="476"/>
      <c r="K91" s="405">
        <f>90*E91/100</f>
        <v>3.6000000000000004E-2</v>
      </c>
      <c r="L91" s="405"/>
      <c r="M91" s="262">
        <f t="shared" si="11"/>
        <v>37.800000000000004</v>
      </c>
    </row>
    <row r="92" spans="1:13" ht="16.8" x14ac:dyDescent="0.3">
      <c r="A92" s="220">
        <f t="shared" si="7"/>
        <v>10</v>
      </c>
      <c r="B92" s="371" t="str">
        <f t="shared" si="8"/>
        <v>کتابتون او معلوماتي سرچېنې</v>
      </c>
      <c r="C92" s="371"/>
      <c r="D92" s="371"/>
      <c r="E92" s="397">
        <f t="shared" si="9"/>
        <v>0.09</v>
      </c>
      <c r="F92" s="375"/>
      <c r="G92" s="375"/>
      <c r="H92" s="212">
        <f t="shared" si="10"/>
        <v>57</v>
      </c>
      <c r="I92" s="475">
        <v>0.5</v>
      </c>
      <c r="J92" s="476"/>
      <c r="K92" s="405">
        <f>80*E92/100</f>
        <v>7.1999999999999995E-2</v>
      </c>
      <c r="L92" s="405"/>
      <c r="M92" s="262">
        <f t="shared" si="11"/>
        <v>45.6</v>
      </c>
    </row>
    <row r="93" spans="1:13" ht="16.8" x14ac:dyDescent="0.3">
      <c r="A93" s="220">
        <f t="shared" si="7"/>
        <v>11</v>
      </c>
      <c r="B93" s="371" t="str">
        <f t="shared" si="8"/>
        <v>زیربنا، تدریسي اسانتیاوې او معلوماتي تکنالوژي</v>
      </c>
      <c r="C93" s="371"/>
      <c r="D93" s="371"/>
      <c r="E93" s="397">
        <f t="shared" si="9"/>
        <v>0.15</v>
      </c>
      <c r="F93" s="375"/>
      <c r="G93" s="375"/>
      <c r="H93" s="212">
        <f t="shared" si="10"/>
        <v>156</v>
      </c>
      <c r="I93" s="475">
        <v>0.5</v>
      </c>
      <c r="J93" s="476"/>
      <c r="K93" s="470">
        <f>80*E93/100</f>
        <v>0.12</v>
      </c>
      <c r="L93" s="470"/>
      <c r="M93" s="262">
        <f t="shared" si="11"/>
        <v>124.8</v>
      </c>
    </row>
    <row r="94" spans="1:13" ht="17.399999999999999" thickBot="1" x14ac:dyDescent="0.35">
      <c r="A94" s="383" t="str">
        <f t="shared" si="7"/>
        <v>د طب پوهنځې د فرعې معیارونو (1) شمېره مل پاڼې</v>
      </c>
      <c r="B94" s="384"/>
      <c r="C94" s="384"/>
      <c r="D94" s="384"/>
      <c r="E94" s="397">
        <f t="shared" si="9"/>
        <v>0.15</v>
      </c>
      <c r="F94" s="375"/>
      <c r="G94" s="375"/>
      <c r="H94" s="212">
        <f t="shared" si="10"/>
        <v>242</v>
      </c>
      <c r="I94" s="475">
        <v>0.6</v>
      </c>
      <c r="J94" s="476"/>
      <c r="K94" s="472">
        <f>80*E94/100</f>
        <v>0.12</v>
      </c>
      <c r="L94" s="472"/>
      <c r="M94" s="263">
        <f t="shared" si="11"/>
        <v>193.6</v>
      </c>
    </row>
    <row r="95" spans="1:13" ht="16.8" thickBot="1" x14ac:dyDescent="0.35">
      <c r="A95" s="147"/>
      <c r="B95" s="153"/>
      <c r="C95" s="153"/>
      <c r="D95" s="153"/>
      <c r="E95" s="153"/>
      <c r="F95" s="153"/>
      <c r="G95" s="153"/>
      <c r="H95" s="153"/>
      <c r="I95" s="165"/>
      <c r="J95" s="165"/>
      <c r="K95" s="165"/>
      <c r="L95" s="165"/>
      <c r="M95" s="165"/>
    </row>
    <row r="96" spans="1:13" ht="16.2" x14ac:dyDescent="0.3">
      <c r="A96" s="471" t="s">
        <v>1122</v>
      </c>
      <c r="B96" s="368"/>
      <c r="C96" s="368"/>
      <c r="D96" s="368"/>
      <c r="E96" s="368"/>
      <c r="F96" s="368"/>
      <c r="G96" s="368"/>
      <c r="H96" s="368"/>
      <c r="I96" s="368"/>
      <c r="J96" s="368"/>
      <c r="K96" s="368"/>
      <c r="L96" s="368"/>
      <c r="M96" s="369"/>
    </row>
    <row r="97" spans="1:13" ht="97.2" customHeight="1" x14ac:dyDescent="0.3">
      <c r="A97" s="221" t="s">
        <v>505</v>
      </c>
      <c r="B97" s="403" t="s">
        <v>855</v>
      </c>
      <c r="C97" s="403"/>
      <c r="D97" s="403"/>
      <c r="E97" s="403" t="s">
        <v>869</v>
      </c>
      <c r="F97" s="403"/>
      <c r="G97" s="403"/>
      <c r="H97" s="222" t="s">
        <v>870</v>
      </c>
      <c r="I97" s="403" t="s">
        <v>871</v>
      </c>
      <c r="J97" s="403"/>
      <c r="K97" s="403" t="s">
        <v>872</v>
      </c>
      <c r="L97" s="403"/>
      <c r="M97" s="223" t="s">
        <v>873</v>
      </c>
    </row>
    <row r="98" spans="1:13" ht="16.8" x14ac:dyDescent="0.3">
      <c r="A98" s="220">
        <f t="shared" ref="A98:A109" si="12">F8</f>
        <v>1</v>
      </c>
      <c r="B98" s="371" t="str">
        <f t="shared" ref="B98:B108" si="13">H8</f>
        <v>لرلید، رسالت او ستراتیژیکه پلان جوړونه</v>
      </c>
      <c r="C98" s="371"/>
      <c r="D98" s="371"/>
      <c r="E98" s="397">
        <f t="shared" ref="E98:E109" si="14">I8</f>
        <v>0.08</v>
      </c>
      <c r="F98" s="375"/>
      <c r="G98" s="375"/>
      <c r="H98" s="212">
        <f t="shared" ref="H98:H109" si="15">J8</f>
        <v>96</v>
      </c>
      <c r="I98" s="398">
        <v>0.8</v>
      </c>
      <c r="J98" s="398"/>
      <c r="K98" s="399">
        <f>80*E98/100</f>
        <v>6.4000000000000001E-2</v>
      </c>
      <c r="L98" s="399"/>
      <c r="M98" s="247">
        <f>K98*H98/E98</f>
        <v>76.8</v>
      </c>
    </row>
    <row r="99" spans="1:13" ht="33.6" customHeight="1" x14ac:dyDescent="0.3">
      <c r="A99" s="220">
        <f t="shared" si="12"/>
        <v>2</v>
      </c>
      <c r="B99" s="371" t="str">
        <f t="shared" si="13"/>
        <v>د ټولنې په پرمختګ او د نظام د تګلارو په تطبیق کې د پوهنتون برخه اخیستل</v>
      </c>
      <c r="C99" s="371"/>
      <c r="D99" s="371"/>
      <c r="E99" s="397">
        <f t="shared" si="14"/>
        <v>0.08</v>
      </c>
      <c r="F99" s="375"/>
      <c r="G99" s="375"/>
      <c r="H99" s="212">
        <f t="shared" si="15"/>
        <v>46</v>
      </c>
      <c r="I99" s="398">
        <v>0.8</v>
      </c>
      <c r="J99" s="398"/>
      <c r="K99" s="399">
        <f>80*E99/100</f>
        <v>6.4000000000000001E-2</v>
      </c>
      <c r="L99" s="399"/>
      <c r="M99" s="248">
        <f t="shared" ref="M99:M109" si="16">K99*H99/E99</f>
        <v>36.799999999999997</v>
      </c>
    </row>
    <row r="100" spans="1:13" ht="16.8" x14ac:dyDescent="0.3">
      <c r="A100" s="220">
        <f t="shared" si="12"/>
        <v>3</v>
      </c>
      <c r="B100" s="371" t="str">
        <f t="shared" si="13"/>
        <v>رهبري او اداره</v>
      </c>
      <c r="C100" s="371"/>
      <c r="D100" s="371"/>
      <c r="E100" s="397">
        <f t="shared" si="14"/>
        <v>7.0000000000000007E-2</v>
      </c>
      <c r="F100" s="375"/>
      <c r="G100" s="375"/>
      <c r="H100" s="212">
        <f t="shared" si="15"/>
        <v>48</v>
      </c>
      <c r="I100" s="398">
        <v>0.8</v>
      </c>
      <c r="J100" s="398"/>
      <c r="K100" s="399">
        <f>80*E100/100</f>
        <v>5.6000000000000008E-2</v>
      </c>
      <c r="L100" s="399"/>
      <c r="M100" s="248">
        <f t="shared" si="16"/>
        <v>38.400000000000006</v>
      </c>
    </row>
    <row r="101" spans="1:13" ht="16.8" x14ac:dyDescent="0.3">
      <c r="A101" s="220">
        <f t="shared" si="12"/>
        <v>4</v>
      </c>
      <c r="B101" s="371" t="str">
        <f t="shared" si="13"/>
        <v>مالي سرچینې او د هغې مدیریت</v>
      </c>
      <c r="C101" s="371"/>
      <c r="D101" s="371"/>
      <c r="E101" s="397">
        <f t="shared" si="14"/>
        <v>0.08</v>
      </c>
      <c r="F101" s="375"/>
      <c r="G101" s="375"/>
      <c r="H101" s="212">
        <f t="shared" si="15"/>
        <v>47</v>
      </c>
      <c r="I101" s="398">
        <v>0.7</v>
      </c>
      <c r="J101" s="398"/>
      <c r="K101" s="399">
        <f>70*E101/100</f>
        <v>5.6000000000000008E-2</v>
      </c>
      <c r="L101" s="399"/>
      <c r="M101" s="248">
        <f t="shared" si="16"/>
        <v>32.900000000000006</v>
      </c>
    </row>
    <row r="102" spans="1:13" ht="16.8" x14ac:dyDescent="0.3">
      <c r="A102" s="220">
        <f t="shared" si="12"/>
        <v>5</v>
      </c>
      <c r="B102" s="371" t="str">
        <f t="shared" si="13"/>
        <v>علمي برنامې</v>
      </c>
      <c r="C102" s="371"/>
      <c r="D102" s="371"/>
      <c r="E102" s="397">
        <f t="shared" si="14"/>
        <v>0.14000000000000001</v>
      </c>
      <c r="F102" s="375"/>
      <c r="G102" s="375"/>
      <c r="H102" s="212">
        <f t="shared" si="15"/>
        <v>105</v>
      </c>
      <c r="I102" s="398">
        <v>0.8</v>
      </c>
      <c r="J102" s="398"/>
      <c r="K102" s="399">
        <f>80*E102/100</f>
        <v>0.11200000000000002</v>
      </c>
      <c r="L102" s="399"/>
      <c r="M102" s="248">
        <f t="shared" si="16"/>
        <v>84</v>
      </c>
    </row>
    <row r="103" spans="1:13" ht="16.8" x14ac:dyDescent="0.3">
      <c r="A103" s="220">
        <f t="shared" si="12"/>
        <v>6</v>
      </c>
      <c r="B103" s="371" t="str">
        <f t="shared" si="13"/>
        <v>څېړنه</v>
      </c>
      <c r="C103" s="371"/>
      <c r="D103" s="371"/>
      <c r="E103" s="397">
        <f t="shared" si="14"/>
        <v>0.1</v>
      </c>
      <c r="F103" s="375"/>
      <c r="G103" s="375"/>
      <c r="H103" s="212">
        <f t="shared" si="15"/>
        <v>96</v>
      </c>
      <c r="I103" s="398">
        <v>0.7</v>
      </c>
      <c r="J103" s="398"/>
      <c r="K103" s="399">
        <f>70*E103/100</f>
        <v>7.0000000000000007E-2</v>
      </c>
      <c r="L103" s="399"/>
      <c r="M103" s="248">
        <f t="shared" si="16"/>
        <v>67.2</v>
      </c>
    </row>
    <row r="104" spans="1:13" ht="16.8" x14ac:dyDescent="0.3">
      <c r="A104" s="220">
        <f t="shared" si="12"/>
        <v>7</v>
      </c>
      <c r="B104" s="371" t="str">
        <f t="shared" si="13"/>
        <v>استادان او کارکوونکي</v>
      </c>
      <c r="C104" s="371"/>
      <c r="D104" s="371"/>
      <c r="E104" s="397">
        <f t="shared" si="14"/>
        <v>0.09</v>
      </c>
      <c r="F104" s="375"/>
      <c r="G104" s="375"/>
      <c r="H104" s="212">
        <f t="shared" si="15"/>
        <v>90</v>
      </c>
      <c r="I104" s="398">
        <v>0.8</v>
      </c>
      <c r="J104" s="398"/>
      <c r="K104" s="399">
        <f>80*E104/100</f>
        <v>7.1999999999999995E-2</v>
      </c>
      <c r="L104" s="399"/>
      <c r="M104" s="248">
        <f t="shared" si="16"/>
        <v>72</v>
      </c>
    </row>
    <row r="105" spans="1:13" ht="16.8" x14ac:dyDescent="0.3">
      <c r="A105" s="220">
        <f t="shared" si="12"/>
        <v>8</v>
      </c>
      <c r="B105" s="371" t="str">
        <f t="shared" si="13"/>
        <v>د محصل تجربې</v>
      </c>
      <c r="C105" s="371"/>
      <c r="D105" s="371"/>
      <c r="E105" s="397">
        <f t="shared" si="14"/>
        <v>0.08</v>
      </c>
      <c r="F105" s="375"/>
      <c r="G105" s="375"/>
      <c r="H105" s="212">
        <f t="shared" si="15"/>
        <v>91</v>
      </c>
      <c r="I105" s="398">
        <v>0.8</v>
      </c>
      <c r="J105" s="398"/>
      <c r="K105" s="399">
        <f>80*E105/100</f>
        <v>6.4000000000000001E-2</v>
      </c>
      <c r="L105" s="399"/>
      <c r="M105" s="248">
        <f t="shared" si="16"/>
        <v>72.8</v>
      </c>
    </row>
    <row r="106" spans="1:13" ht="16.8" x14ac:dyDescent="0.3">
      <c r="A106" s="220">
        <f t="shared" si="12"/>
        <v>9</v>
      </c>
      <c r="B106" s="371" t="str">
        <f t="shared" si="13"/>
        <v>د کیفیت ښه والی او لوړول</v>
      </c>
      <c r="C106" s="371"/>
      <c r="D106" s="371"/>
      <c r="E106" s="397">
        <f t="shared" si="14"/>
        <v>0.04</v>
      </c>
      <c r="F106" s="375"/>
      <c r="G106" s="375"/>
      <c r="H106" s="212">
        <f t="shared" si="15"/>
        <v>42</v>
      </c>
      <c r="I106" s="398">
        <v>0.9</v>
      </c>
      <c r="J106" s="398"/>
      <c r="K106" s="399">
        <f>90*E106/100</f>
        <v>3.6000000000000004E-2</v>
      </c>
      <c r="L106" s="399"/>
      <c r="M106" s="248">
        <f t="shared" si="16"/>
        <v>37.800000000000004</v>
      </c>
    </row>
    <row r="107" spans="1:13" ht="16.8" x14ac:dyDescent="0.3">
      <c r="A107" s="220">
        <f t="shared" si="12"/>
        <v>10</v>
      </c>
      <c r="B107" s="371" t="str">
        <f t="shared" si="13"/>
        <v>کتابتون او معلوماتي سرچېنې</v>
      </c>
      <c r="C107" s="371"/>
      <c r="D107" s="371"/>
      <c r="E107" s="397">
        <f t="shared" si="14"/>
        <v>0.09</v>
      </c>
      <c r="F107" s="375"/>
      <c r="G107" s="375"/>
      <c r="H107" s="212">
        <f t="shared" si="15"/>
        <v>57</v>
      </c>
      <c r="I107" s="398">
        <v>0.8</v>
      </c>
      <c r="J107" s="398"/>
      <c r="K107" s="399">
        <f>80*E107/100</f>
        <v>7.1999999999999995E-2</v>
      </c>
      <c r="L107" s="399"/>
      <c r="M107" s="248">
        <f t="shared" si="16"/>
        <v>45.6</v>
      </c>
    </row>
    <row r="108" spans="1:13" ht="16.8" x14ac:dyDescent="0.3">
      <c r="A108" s="220">
        <f t="shared" si="12"/>
        <v>11</v>
      </c>
      <c r="B108" s="371" t="str">
        <f t="shared" si="13"/>
        <v>زیربنا، تدریسي اسانتیاوې او معلوماتي تکنالوژي</v>
      </c>
      <c r="C108" s="371"/>
      <c r="D108" s="371"/>
      <c r="E108" s="397">
        <f t="shared" si="14"/>
        <v>0.15</v>
      </c>
      <c r="F108" s="375"/>
      <c r="G108" s="375"/>
      <c r="H108" s="212">
        <f t="shared" si="15"/>
        <v>156</v>
      </c>
      <c r="I108" s="398">
        <v>0.8</v>
      </c>
      <c r="J108" s="398"/>
      <c r="K108" s="399">
        <f>80*E108/100</f>
        <v>0.12</v>
      </c>
      <c r="L108" s="399"/>
      <c r="M108" s="247">
        <f t="shared" si="16"/>
        <v>124.8</v>
      </c>
    </row>
    <row r="109" spans="1:13" ht="17.399999999999999" thickBot="1" x14ac:dyDescent="0.35">
      <c r="A109" s="383" t="str">
        <f t="shared" si="12"/>
        <v>د طب پوهنځې د فرعې معیارونو (1) شمېره مل پاڼې</v>
      </c>
      <c r="B109" s="384"/>
      <c r="C109" s="384"/>
      <c r="D109" s="384"/>
      <c r="E109" s="473">
        <f t="shared" si="14"/>
        <v>0.15</v>
      </c>
      <c r="F109" s="474"/>
      <c r="G109" s="474"/>
      <c r="H109" s="249">
        <f t="shared" si="15"/>
        <v>242</v>
      </c>
      <c r="I109" s="477">
        <v>1.8</v>
      </c>
      <c r="J109" s="477"/>
      <c r="K109" s="478">
        <f>80*E109/100</f>
        <v>0.12</v>
      </c>
      <c r="L109" s="478"/>
      <c r="M109" s="250">
        <f t="shared" si="16"/>
        <v>193.6</v>
      </c>
    </row>
    <row r="110" spans="1:13" ht="17.399999999999999" x14ac:dyDescent="0.55000000000000004">
      <c r="A110" s="158"/>
      <c r="B110" s="158"/>
      <c r="C110" s="158"/>
      <c r="D110" s="158"/>
      <c r="E110" s="264"/>
      <c r="F110" s="148"/>
      <c r="G110" s="148"/>
      <c r="H110" s="153"/>
      <c r="I110" s="153"/>
      <c r="J110" s="142"/>
      <c r="K110" s="142"/>
      <c r="L110" s="142"/>
      <c r="M110" s="143"/>
    </row>
    <row r="111" spans="1:13" ht="18" thickBot="1" x14ac:dyDescent="0.6">
      <c r="A111" s="199">
        <v>6</v>
      </c>
      <c r="B111" s="200" t="s">
        <v>511</v>
      </c>
      <c r="C111" s="200"/>
      <c r="D111" s="200"/>
      <c r="E111" s="200"/>
      <c r="F111" s="200"/>
      <c r="G111" s="200"/>
      <c r="H111" s="201"/>
      <c r="I111" s="201"/>
      <c r="J111" s="201"/>
      <c r="K111" s="201"/>
      <c r="L111" s="201"/>
      <c r="M111" s="197"/>
    </row>
    <row r="112" spans="1:13" ht="16.2" x14ac:dyDescent="0.3">
      <c r="A112" s="202" t="s">
        <v>434</v>
      </c>
      <c r="B112" s="239" t="s">
        <v>512</v>
      </c>
      <c r="C112" s="400" t="s">
        <v>513</v>
      </c>
      <c r="D112" s="400"/>
      <c r="E112" s="400"/>
      <c r="F112" s="400"/>
      <c r="G112" s="400" t="s">
        <v>436</v>
      </c>
      <c r="H112" s="400"/>
      <c r="I112" s="400"/>
      <c r="J112" s="400"/>
      <c r="K112" s="400"/>
      <c r="L112" s="400"/>
      <c r="M112" s="401"/>
    </row>
    <row r="113" spans="1:13" ht="16.8" x14ac:dyDescent="0.3">
      <c r="A113" s="203">
        <v>1</v>
      </c>
      <c r="B113" s="216" t="s">
        <v>437</v>
      </c>
      <c r="C113" s="394" t="s">
        <v>438</v>
      </c>
      <c r="D113" s="394"/>
      <c r="E113" s="394"/>
      <c r="F113" s="394"/>
      <c r="G113" s="395" t="s">
        <v>439</v>
      </c>
      <c r="H113" s="395"/>
      <c r="I113" s="395"/>
      <c r="J113" s="395"/>
      <c r="K113" s="395"/>
      <c r="L113" s="395"/>
      <c r="M113" s="396"/>
    </row>
    <row r="114" spans="1:13" ht="16.8" x14ac:dyDescent="0.3">
      <c r="A114" s="203">
        <v>2</v>
      </c>
      <c r="B114" s="216" t="s">
        <v>670</v>
      </c>
      <c r="C114" s="394" t="s">
        <v>440</v>
      </c>
      <c r="D114" s="394"/>
      <c r="E114" s="394"/>
      <c r="F114" s="394"/>
      <c r="G114" s="395" t="s">
        <v>1137</v>
      </c>
      <c r="H114" s="395"/>
      <c r="I114" s="395"/>
      <c r="J114" s="395"/>
      <c r="K114" s="395"/>
      <c r="L114" s="395"/>
      <c r="M114" s="396"/>
    </row>
    <row r="115" spans="1:13" ht="16.8" x14ac:dyDescent="0.3">
      <c r="A115" s="203">
        <v>3</v>
      </c>
      <c r="B115" s="216" t="s">
        <v>671</v>
      </c>
      <c r="C115" s="394" t="s">
        <v>441</v>
      </c>
      <c r="D115" s="394"/>
      <c r="E115" s="394"/>
      <c r="F115" s="394"/>
      <c r="G115" s="395" t="s">
        <v>442</v>
      </c>
      <c r="H115" s="395"/>
      <c r="I115" s="395"/>
      <c r="J115" s="395"/>
      <c r="K115" s="395"/>
      <c r="L115" s="395"/>
      <c r="M115" s="396"/>
    </row>
    <row r="116" spans="1:13" ht="16.8" x14ac:dyDescent="0.3">
      <c r="A116" s="203">
        <v>4</v>
      </c>
      <c r="B116" s="216" t="s">
        <v>734</v>
      </c>
      <c r="C116" s="394" t="s">
        <v>443</v>
      </c>
      <c r="D116" s="394"/>
      <c r="E116" s="394"/>
      <c r="F116" s="394"/>
      <c r="G116" s="395" t="s">
        <v>444</v>
      </c>
      <c r="H116" s="395"/>
      <c r="I116" s="395"/>
      <c r="J116" s="395"/>
      <c r="K116" s="395"/>
      <c r="L116" s="395"/>
      <c r="M116" s="396"/>
    </row>
    <row r="117" spans="1:13" ht="16.8" x14ac:dyDescent="0.3">
      <c r="A117" s="203">
        <v>5</v>
      </c>
      <c r="B117" s="216" t="s">
        <v>445</v>
      </c>
      <c r="C117" s="394" t="s">
        <v>446</v>
      </c>
      <c r="D117" s="394"/>
      <c r="E117" s="394"/>
      <c r="F117" s="394"/>
      <c r="G117" s="395" t="s">
        <v>445</v>
      </c>
      <c r="H117" s="395"/>
      <c r="I117" s="395"/>
      <c r="J117" s="395"/>
      <c r="K117" s="395"/>
      <c r="L117" s="395"/>
      <c r="M117" s="396"/>
    </row>
    <row r="118" spans="1:13" ht="16.8" x14ac:dyDescent="0.3">
      <c r="A118" s="203">
        <v>6</v>
      </c>
      <c r="B118" s="216" t="s">
        <v>447</v>
      </c>
      <c r="C118" s="394" t="s">
        <v>448</v>
      </c>
      <c r="D118" s="394"/>
      <c r="E118" s="394"/>
      <c r="F118" s="394"/>
      <c r="G118" s="395" t="s">
        <v>449</v>
      </c>
      <c r="H118" s="395"/>
      <c r="I118" s="395"/>
      <c r="J118" s="395"/>
      <c r="K118" s="395"/>
      <c r="L118" s="395"/>
      <c r="M118" s="396"/>
    </row>
    <row r="119" spans="1:13" ht="16.8" x14ac:dyDescent="0.3">
      <c r="A119" s="203">
        <v>7</v>
      </c>
      <c r="B119" s="216" t="s">
        <v>668</v>
      </c>
      <c r="C119" s="394" t="s">
        <v>450</v>
      </c>
      <c r="D119" s="394"/>
      <c r="E119" s="394"/>
      <c r="F119" s="394"/>
      <c r="G119" s="395" t="s">
        <v>451</v>
      </c>
      <c r="H119" s="395"/>
      <c r="I119" s="395"/>
      <c r="J119" s="395"/>
      <c r="K119" s="395"/>
      <c r="L119" s="395"/>
      <c r="M119" s="396"/>
    </row>
    <row r="120" spans="1:13" ht="16.8" x14ac:dyDescent="0.3">
      <c r="A120" s="203">
        <v>8</v>
      </c>
      <c r="B120" s="216" t="s">
        <v>672</v>
      </c>
      <c r="C120" s="394" t="s">
        <v>452</v>
      </c>
      <c r="D120" s="394"/>
      <c r="E120" s="394"/>
      <c r="F120" s="394"/>
      <c r="G120" s="395" t="s">
        <v>452</v>
      </c>
      <c r="H120" s="395"/>
      <c r="I120" s="395"/>
      <c r="J120" s="395"/>
      <c r="K120" s="395"/>
      <c r="L120" s="395"/>
      <c r="M120" s="396"/>
    </row>
    <row r="121" spans="1:13" ht="16.8" x14ac:dyDescent="0.3">
      <c r="A121" s="203">
        <v>9</v>
      </c>
      <c r="B121" s="216" t="s">
        <v>673</v>
      </c>
      <c r="C121" s="394" t="s">
        <v>453</v>
      </c>
      <c r="D121" s="394"/>
      <c r="E121" s="394"/>
      <c r="F121" s="394"/>
      <c r="G121" s="395" t="s">
        <v>454</v>
      </c>
      <c r="H121" s="395"/>
      <c r="I121" s="395"/>
      <c r="J121" s="395"/>
      <c r="K121" s="395"/>
      <c r="L121" s="395"/>
      <c r="M121" s="396"/>
    </row>
    <row r="122" spans="1:13" ht="16.8" x14ac:dyDescent="0.3">
      <c r="A122" s="203">
        <v>10</v>
      </c>
      <c r="B122" s="216" t="s">
        <v>674</v>
      </c>
      <c r="C122" s="394" t="s">
        <v>455</v>
      </c>
      <c r="D122" s="394"/>
      <c r="E122" s="394"/>
      <c r="F122" s="394"/>
      <c r="G122" s="395" t="s">
        <v>456</v>
      </c>
      <c r="H122" s="395"/>
      <c r="I122" s="395"/>
      <c r="J122" s="395"/>
      <c r="K122" s="395"/>
      <c r="L122" s="395"/>
      <c r="M122" s="396"/>
    </row>
    <row r="123" spans="1:13" ht="16.8" x14ac:dyDescent="0.3">
      <c r="A123" s="203">
        <v>11</v>
      </c>
      <c r="B123" s="216" t="s">
        <v>457</v>
      </c>
      <c r="C123" s="394" t="s">
        <v>458</v>
      </c>
      <c r="D123" s="394"/>
      <c r="E123" s="394"/>
      <c r="F123" s="394"/>
      <c r="G123" s="395" t="s">
        <v>459</v>
      </c>
      <c r="H123" s="395"/>
      <c r="I123" s="395"/>
      <c r="J123" s="395"/>
      <c r="K123" s="395"/>
      <c r="L123" s="395"/>
      <c r="M123" s="396"/>
    </row>
    <row r="124" spans="1:13" ht="16.8" x14ac:dyDescent="0.3">
      <c r="A124" s="203">
        <v>12</v>
      </c>
      <c r="B124" s="216" t="s">
        <v>460</v>
      </c>
      <c r="C124" s="394" t="s">
        <v>461</v>
      </c>
      <c r="D124" s="394"/>
      <c r="E124" s="394"/>
      <c r="F124" s="394"/>
      <c r="G124" s="395" t="s">
        <v>462</v>
      </c>
      <c r="H124" s="395"/>
      <c r="I124" s="395"/>
      <c r="J124" s="395"/>
      <c r="K124" s="395"/>
      <c r="L124" s="395"/>
      <c r="M124" s="396"/>
    </row>
    <row r="125" spans="1:13" ht="16.8" x14ac:dyDescent="0.3">
      <c r="A125" s="203">
        <v>13</v>
      </c>
      <c r="B125" s="216" t="s">
        <v>678</v>
      </c>
      <c r="C125" s="394" t="s">
        <v>463</v>
      </c>
      <c r="D125" s="394"/>
      <c r="E125" s="394"/>
      <c r="F125" s="394"/>
      <c r="G125" s="395" t="s">
        <v>464</v>
      </c>
      <c r="H125" s="395"/>
      <c r="I125" s="395"/>
      <c r="J125" s="395"/>
      <c r="K125" s="395"/>
      <c r="L125" s="395"/>
      <c r="M125" s="396"/>
    </row>
    <row r="126" spans="1:13" ht="16.8" x14ac:dyDescent="0.3">
      <c r="A126" s="203">
        <v>14</v>
      </c>
      <c r="B126" s="216" t="s">
        <v>465</v>
      </c>
      <c r="C126" s="394" t="s">
        <v>466</v>
      </c>
      <c r="D126" s="394"/>
      <c r="E126" s="394"/>
      <c r="F126" s="394"/>
      <c r="G126" s="395" t="s">
        <v>467</v>
      </c>
      <c r="H126" s="395"/>
      <c r="I126" s="395"/>
      <c r="J126" s="395"/>
      <c r="K126" s="395"/>
      <c r="L126" s="395"/>
      <c r="M126" s="396"/>
    </row>
    <row r="127" spans="1:13" ht="33.6" x14ac:dyDescent="0.3">
      <c r="A127" s="203">
        <v>15</v>
      </c>
      <c r="B127" s="216" t="s">
        <v>468</v>
      </c>
      <c r="C127" s="394" t="s">
        <v>469</v>
      </c>
      <c r="D127" s="394"/>
      <c r="E127" s="394"/>
      <c r="F127" s="394"/>
      <c r="G127" s="395" t="s">
        <v>445</v>
      </c>
      <c r="H127" s="395"/>
      <c r="I127" s="395"/>
      <c r="J127" s="395"/>
      <c r="K127" s="395"/>
      <c r="L127" s="395"/>
      <c r="M127" s="396"/>
    </row>
    <row r="128" spans="1:13" ht="16.8" x14ac:dyDescent="0.3">
      <c r="A128" s="203">
        <v>16</v>
      </c>
      <c r="B128" s="216" t="s">
        <v>470</v>
      </c>
      <c r="C128" s="394" t="s">
        <v>471</v>
      </c>
      <c r="D128" s="394"/>
      <c r="E128" s="394"/>
      <c r="F128" s="394"/>
      <c r="G128" s="395" t="s">
        <v>472</v>
      </c>
      <c r="H128" s="395"/>
      <c r="I128" s="395"/>
      <c r="J128" s="395"/>
      <c r="K128" s="395"/>
      <c r="L128" s="395"/>
      <c r="M128" s="396"/>
    </row>
    <row r="129" spans="1:13" ht="16.8" x14ac:dyDescent="0.3">
      <c r="A129" s="203">
        <v>17</v>
      </c>
      <c r="B129" s="216" t="s">
        <v>1151</v>
      </c>
      <c r="C129" s="394" t="s">
        <v>473</v>
      </c>
      <c r="D129" s="394"/>
      <c r="E129" s="394"/>
      <c r="F129" s="394"/>
      <c r="G129" s="395" t="s">
        <v>474</v>
      </c>
      <c r="H129" s="395"/>
      <c r="I129" s="395"/>
      <c r="J129" s="395"/>
      <c r="K129" s="395"/>
      <c r="L129" s="395"/>
      <c r="M129" s="396"/>
    </row>
    <row r="130" spans="1:13" ht="16.8" x14ac:dyDescent="0.3">
      <c r="A130" s="203">
        <v>18</v>
      </c>
      <c r="B130" s="216" t="s">
        <v>680</v>
      </c>
      <c r="C130" s="394" t="s">
        <v>475</v>
      </c>
      <c r="D130" s="394"/>
      <c r="E130" s="394"/>
      <c r="F130" s="394"/>
      <c r="G130" s="395" t="s">
        <v>476</v>
      </c>
      <c r="H130" s="395"/>
      <c r="I130" s="395"/>
      <c r="J130" s="395"/>
      <c r="K130" s="395"/>
      <c r="L130" s="395"/>
      <c r="M130" s="396"/>
    </row>
    <row r="131" spans="1:13" ht="16.8" x14ac:dyDescent="0.3">
      <c r="A131" s="203">
        <v>19</v>
      </c>
      <c r="B131" s="216" t="s">
        <v>477</v>
      </c>
      <c r="C131" s="394" t="s">
        <v>478</v>
      </c>
      <c r="D131" s="394"/>
      <c r="E131" s="394"/>
      <c r="F131" s="394"/>
      <c r="G131" s="395" t="s">
        <v>479</v>
      </c>
      <c r="H131" s="395"/>
      <c r="I131" s="395"/>
      <c r="J131" s="395"/>
      <c r="K131" s="395"/>
      <c r="L131" s="395"/>
      <c r="M131" s="396"/>
    </row>
    <row r="132" spans="1:13" ht="16.8" x14ac:dyDescent="0.3">
      <c r="A132" s="203">
        <v>20</v>
      </c>
      <c r="B132" s="216" t="s">
        <v>480</v>
      </c>
      <c r="C132" s="394" t="s">
        <v>481</v>
      </c>
      <c r="D132" s="394"/>
      <c r="E132" s="394"/>
      <c r="F132" s="394"/>
      <c r="G132" s="395" t="s">
        <v>482</v>
      </c>
      <c r="H132" s="395"/>
      <c r="I132" s="395"/>
      <c r="J132" s="395"/>
      <c r="K132" s="395"/>
      <c r="L132" s="395"/>
      <c r="M132" s="396"/>
    </row>
    <row r="133" spans="1:13" ht="16.8" x14ac:dyDescent="0.3">
      <c r="A133" s="203">
        <v>21</v>
      </c>
      <c r="B133" s="216" t="s">
        <v>483</v>
      </c>
      <c r="C133" s="394" t="s">
        <v>662</v>
      </c>
      <c r="D133" s="394"/>
      <c r="E133" s="394"/>
      <c r="F133" s="394"/>
      <c r="G133" s="395" t="s">
        <v>663</v>
      </c>
      <c r="H133" s="395"/>
      <c r="I133" s="395"/>
      <c r="J133" s="395"/>
      <c r="K133" s="395"/>
      <c r="L133" s="395"/>
      <c r="M133" s="396"/>
    </row>
    <row r="134" spans="1:13" ht="16.8" x14ac:dyDescent="0.3">
      <c r="A134" s="203">
        <v>22</v>
      </c>
      <c r="B134" s="216" t="s">
        <v>484</v>
      </c>
      <c r="C134" s="394" t="s">
        <v>485</v>
      </c>
      <c r="D134" s="394"/>
      <c r="E134" s="394"/>
      <c r="F134" s="394"/>
      <c r="G134" s="395" t="s">
        <v>444</v>
      </c>
      <c r="H134" s="395"/>
      <c r="I134" s="395"/>
      <c r="J134" s="395"/>
      <c r="K134" s="395"/>
      <c r="L134" s="395"/>
      <c r="M134" s="396"/>
    </row>
    <row r="135" spans="1:13" ht="16.8" x14ac:dyDescent="0.3">
      <c r="A135" s="203">
        <v>23</v>
      </c>
      <c r="B135" s="216" t="s">
        <v>486</v>
      </c>
      <c r="C135" s="394" t="s">
        <v>487</v>
      </c>
      <c r="D135" s="394"/>
      <c r="E135" s="394"/>
      <c r="F135" s="394"/>
      <c r="G135" s="395" t="s">
        <v>487</v>
      </c>
      <c r="H135" s="395"/>
      <c r="I135" s="395"/>
      <c r="J135" s="395"/>
      <c r="K135" s="395"/>
      <c r="L135" s="395"/>
      <c r="M135" s="396"/>
    </row>
    <row r="136" spans="1:13" ht="17.399999999999999" thickBot="1" x14ac:dyDescent="0.35">
      <c r="A136" s="204">
        <v>24</v>
      </c>
      <c r="B136" s="218" t="s">
        <v>488</v>
      </c>
      <c r="C136" s="431" t="s">
        <v>1135</v>
      </c>
      <c r="D136" s="431"/>
      <c r="E136" s="431"/>
      <c r="F136" s="431"/>
      <c r="G136" s="432" t="s">
        <v>489</v>
      </c>
      <c r="H136" s="432"/>
      <c r="I136" s="432"/>
      <c r="J136" s="432"/>
      <c r="K136" s="432"/>
      <c r="L136" s="432"/>
      <c r="M136" s="433"/>
    </row>
    <row r="137" spans="1:13" ht="17.399999999999999" x14ac:dyDescent="0.55000000000000004">
      <c r="A137" s="153"/>
      <c r="B137" s="153"/>
      <c r="C137" s="153"/>
      <c r="D137" s="153"/>
      <c r="E137" s="153"/>
      <c r="F137" s="153"/>
      <c r="G137" s="153"/>
      <c r="H137" s="153"/>
      <c r="I137" s="153"/>
      <c r="J137" s="142"/>
      <c r="K137" s="142"/>
      <c r="L137" s="142"/>
      <c r="M137" s="143"/>
    </row>
    <row r="138" spans="1:13" ht="16.2" customHeight="1" thickBot="1" x14ac:dyDescent="0.6">
      <c r="A138" s="96">
        <v>7</v>
      </c>
      <c r="B138" s="99" t="s">
        <v>514</v>
      </c>
      <c r="C138" s="99"/>
      <c r="D138" s="99"/>
      <c r="E138" s="162"/>
      <c r="F138" s="162"/>
      <c r="G138" s="162"/>
      <c r="H138" s="162"/>
      <c r="I138" s="162"/>
      <c r="J138" s="162"/>
      <c r="K138" s="162"/>
      <c r="L138" s="162"/>
      <c r="M138" s="143"/>
    </row>
    <row r="139" spans="1:13" ht="16.8" customHeight="1" x14ac:dyDescent="0.3">
      <c r="A139" s="429" t="s">
        <v>515</v>
      </c>
      <c r="B139" s="430"/>
      <c r="C139" s="423"/>
      <c r="D139" s="423"/>
      <c r="E139" s="423"/>
      <c r="F139" s="423"/>
      <c r="G139" s="423"/>
      <c r="H139" s="423"/>
      <c r="I139" s="423"/>
      <c r="J139" s="423"/>
      <c r="K139" s="423"/>
      <c r="L139" s="423"/>
      <c r="M139" s="424"/>
    </row>
    <row r="140" spans="1:13" ht="16.8" customHeight="1" x14ac:dyDescent="0.3">
      <c r="A140" s="382" t="s">
        <v>516</v>
      </c>
      <c r="B140" s="371"/>
      <c r="C140" s="372"/>
      <c r="D140" s="372"/>
      <c r="E140" s="372"/>
      <c r="F140" s="372"/>
      <c r="G140" s="372"/>
      <c r="H140" s="372"/>
      <c r="I140" s="372"/>
      <c r="J140" s="372"/>
      <c r="K140" s="372"/>
      <c r="L140" s="372"/>
      <c r="M140" s="373"/>
    </row>
    <row r="141" spans="1:13" ht="16.8" customHeight="1" x14ac:dyDescent="0.3">
      <c r="A141" s="382" t="s">
        <v>517</v>
      </c>
      <c r="B141" s="371"/>
      <c r="C141" s="372"/>
      <c r="D141" s="372"/>
      <c r="E141" s="372"/>
      <c r="F141" s="372"/>
      <c r="G141" s="372"/>
      <c r="H141" s="372"/>
      <c r="I141" s="372"/>
      <c r="J141" s="372"/>
      <c r="K141" s="372"/>
      <c r="L141" s="372"/>
      <c r="M141" s="373"/>
    </row>
    <row r="142" spans="1:13" ht="17.399999999999999" thickBot="1" x14ac:dyDescent="0.35">
      <c r="A142" s="383" t="s">
        <v>518</v>
      </c>
      <c r="B142" s="384"/>
      <c r="C142" s="376"/>
      <c r="D142" s="376"/>
      <c r="E142" s="376"/>
      <c r="F142" s="376"/>
      <c r="G142" s="376"/>
      <c r="H142" s="376"/>
      <c r="I142" s="376"/>
      <c r="J142" s="376"/>
      <c r="K142" s="376"/>
      <c r="L142" s="376"/>
      <c r="M142" s="377"/>
    </row>
    <row r="143" spans="1:13" ht="17.399999999999999" x14ac:dyDescent="0.55000000000000004">
      <c r="A143" s="153"/>
      <c r="B143" s="153"/>
      <c r="C143" s="153"/>
      <c r="D143" s="153"/>
      <c r="E143" s="153"/>
      <c r="F143" s="153"/>
      <c r="G143" s="153"/>
      <c r="H143" s="153"/>
      <c r="I143" s="153"/>
      <c r="J143" s="142"/>
      <c r="K143" s="142"/>
      <c r="L143" s="142"/>
      <c r="M143" s="143"/>
    </row>
    <row r="144" spans="1:13" ht="18" thickBot="1" x14ac:dyDescent="0.6">
      <c r="A144" s="96">
        <v>8</v>
      </c>
      <c r="B144" s="154" t="s">
        <v>519</v>
      </c>
      <c r="C144" s="165"/>
      <c r="D144" s="165"/>
      <c r="E144" s="165"/>
      <c r="F144" s="165"/>
      <c r="G144" s="165"/>
      <c r="H144" s="165"/>
      <c r="I144" s="165"/>
      <c r="J144" s="165"/>
      <c r="K144" s="165"/>
      <c r="L144" s="165"/>
      <c r="M144" s="143"/>
    </row>
    <row r="145" spans="1:13" ht="16.8" x14ac:dyDescent="0.3">
      <c r="A145" s="155">
        <v>1</v>
      </c>
      <c r="B145" s="385" t="s">
        <v>520</v>
      </c>
      <c r="C145" s="385"/>
      <c r="D145" s="385"/>
      <c r="E145" s="386"/>
      <c r="F145" s="386"/>
      <c r="G145" s="386"/>
      <c r="H145" s="386"/>
      <c r="I145" s="386"/>
      <c r="J145" s="386"/>
      <c r="K145" s="386"/>
      <c r="L145" s="386"/>
      <c r="M145" s="387"/>
    </row>
    <row r="146" spans="1:13" ht="16.8" x14ac:dyDescent="0.3">
      <c r="A146" s="219">
        <v>2</v>
      </c>
      <c r="B146" s="381" t="s">
        <v>521</v>
      </c>
      <c r="C146" s="381"/>
      <c r="D146" s="381"/>
      <c r="E146" s="378"/>
      <c r="F146" s="378"/>
      <c r="G146" s="378"/>
      <c r="H146" s="378"/>
      <c r="I146" s="378"/>
      <c r="J146" s="378"/>
      <c r="K146" s="378"/>
      <c r="L146" s="378"/>
      <c r="M146" s="379"/>
    </row>
    <row r="147" spans="1:13" ht="16.8" x14ac:dyDescent="0.3">
      <c r="A147" s="219">
        <v>3</v>
      </c>
      <c r="B147" s="381" t="s">
        <v>522</v>
      </c>
      <c r="C147" s="381"/>
      <c r="D147" s="381"/>
      <c r="E147" s="378"/>
      <c r="F147" s="378"/>
      <c r="G147" s="378"/>
      <c r="H147" s="378"/>
      <c r="I147" s="378"/>
      <c r="J147" s="378"/>
      <c r="K147" s="378"/>
      <c r="L147" s="378"/>
      <c r="M147" s="379"/>
    </row>
    <row r="148" spans="1:13" ht="16.8" x14ac:dyDescent="0.3">
      <c r="A148" s="219">
        <v>4</v>
      </c>
      <c r="B148" s="381" t="s">
        <v>523</v>
      </c>
      <c r="C148" s="381"/>
      <c r="D148" s="381"/>
      <c r="E148" s="378"/>
      <c r="F148" s="378"/>
      <c r="G148" s="378"/>
      <c r="H148" s="378"/>
      <c r="I148" s="378"/>
      <c r="J148" s="378"/>
      <c r="K148" s="378"/>
      <c r="L148" s="378"/>
      <c r="M148" s="379"/>
    </row>
    <row r="149" spans="1:13" ht="16.8" x14ac:dyDescent="0.3">
      <c r="A149" s="219">
        <v>5</v>
      </c>
      <c r="B149" s="381" t="s">
        <v>524</v>
      </c>
      <c r="C149" s="381"/>
      <c r="D149" s="381"/>
      <c r="E149" s="378"/>
      <c r="F149" s="378"/>
      <c r="G149" s="378"/>
      <c r="H149" s="378"/>
      <c r="I149" s="378"/>
      <c r="J149" s="378"/>
      <c r="K149" s="378"/>
      <c r="L149" s="378"/>
      <c r="M149" s="379"/>
    </row>
    <row r="150" spans="1:13" ht="16.8" x14ac:dyDescent="0.3">
      <c r="A150" s="219">
        <v>6</v>
      </c>
      <c r="B150" s="381" t="s">
        <v>525</v>
      </c>
      <c r="C150" s="381"/>
      <c r="D150" s="381"/>
      <c r="E150" s="378"/>
      <c r="F150" s="378"/>
      <c r="G150" s="378"/>
      <c r="H150" s="378"/>
      <c r="I150" s="378"/>
      <c r="J150" s="378"/>
      <c r="K150" s="378"/>
      <c r="L150" s="378"/>
      <c r="M150" s="379"/>
    </row>
    <row r="151" spans="1:13" ht="16.8" x14ac:dyDescent="0.3">
      <c r="A151" s="219">
        <v>7</v>
      </c>
      <c r="B151" s="381" t="s">
        <v>526</v>
      </c>
      <c r="C151" s="381"/>
      <c r="D151" s="381"/>
      <c r="E151" s="378"/>
      <c r="F151" s="378"/>
      <c r="G151" s="378"/>
      <c r="H151" s="378"/>
      <c r="I151" s="378"/>
      <c r="J151" s="378"/>
      <c r="K151" s="378"/>
      <c r="L151" s="378"/>
      <c r="M151" s="379"/>
    </row>
    <row r="152" spans="1:13" ht="16.8" x14ac:dyDescent="0.3">
      <c r="A152" s="380">
        <v>8</v>
      </c>
      <c r="B152" s="381" t="s">
        <v>828</v>
      </c>
      <c r="C152" s="381"/>
      <c r="D152" s="381"/>
      <c r="E152" s="388" t="s">
        <v>490</v>
      </c>
      <c r="F152" s="389"/>
      <c r="G152" s="389"/>
      <c r="H152" s="390"/>
      <c r="I152" s="391"/>
      <c r="J152" s="392"/>
      <c r="K152" s="392"/>
      <c r="L152" s="392"/>
      <c r="M152" s="393"/>
    </row>
    <row r="153" spans="1:13" ht="16.8" x14ac:dyDescent="0.3">
      <c r="A153" s="380"/>
      <c r="B153" s="381"/>
      <c r="C153" s="381"/>
      <c r="D153" s="381"/>
      <c r="E153" s="388" t="s">
        <v>527</v>
      </c>
      <c r="F153" s="389"/>
      <c r="G153" s="389"/>
      <c r="H153" s="390"/>
      <c r="I153" s="391"/>
      <c r="J153" s="392"/>
      <c r="K153" s="392"/>
      <c r="L153" s="392"/>
      <c r="M153" s="393"/>
    </row>
    <row r="154" spans="1:13" ht="16.8" x14ac:dyDescent="0.3">
      <c r="A154" s="380"/>
      <c r="B154" s="381"/>
      <c r="C154" s="381"/>
      <c r="D154" s="381"/>
      <c r="E154" s="388" t="s">
        <v>491</v>
      </c>
      <c r="F154" s="389"/>
      <c r="G154" s="389"/>
      <c r="H154" s="390"/>
      <c r="I154" s="391"/>
      <c r="J154" s="392"/>
      <c r="K154" s="392"/>
      <c r="L154" s="392"/>
      <c r="M154" s="393"/>
    </row>
    <row r="155" spans="1:13" ht="16.8" x14ac:dyDescent="0.3">
      <c r="A155" s="380">
        <v>9</v>
      </c>
      <c r="B155" s="381" t="s">
        <v>829</v>
      </c>
      <c r="C155" s="381"/>
      <c r="D155" s="381"/>
      <c r="E155" s="388" t="s">
        <v>634</v>
      </c>
      <c r="F155" s="389"/>
      <c r="G155" s="389"/>
      <c r="H155" s="390"/>
      <c r="I155" s="391"/>
      <c r="J155" s="392"/>
      <c r="K155" s="392"/>
      <c r="L155" s="392"/>
      <c r="M155" s="393"/>
    </row>
    <row r="156" spans="1:13" ht="16.8" x14ac:dyDescent="0.3">
      <c r="A156" s="380"/>
      <c r="B156" s="381"/>
      <c r="C156" s="381"/>
      <c r="D156" s="381"/>
      <c r="E156" s="388" t="s">
        <v>636</v>
      </c>
      <c r="F156" s="389"/>
      <c r="G156" s="389"/>
      <c r="H156" s="390"/>
      <c r="I156" s="391"/>
      <c r="J156" s="392"/>
      <c r="K156" s="392"/>
      <c r="L156" s="392"/>
      <c r="M156" s="393"/>
    </row>
    <row r="157" spans="1:13" ht="16.8" x14ac:dyDescent="0.3">
      <c r="A157" s="380"/>
      <c r="B157" s="381"/>
      <c r="C157" s="381"/>
      <c r="D157" s="381"/>
      <c r="E157" s="388" t="s">
        <v>635</v>
      </c>
      <c r="F157" s="389"/>
      <c r="G157" s="389"/>
      <c r="H157" s="390"/>
      <c r="I157" s="391"/>
      <c r="J157" s="392"/>
      <c r="K157" s="392"/>
      <c r="L157" s="392"/>
      <c r="M157" s="393"/>
    </row>
    <row r="158" spans="1:13" ht="16.8" x14ac:dyDescent="0.3">
      <c r="A158" s="380"/>
      <c r="B158" s="381"/>
      <c r="C158" s="381"/>
      <c r="D158" s="381"/>
      <c r="E158" s="388" t="s">
        <v>637</v>
      </c>
      <c r="F158" s="389"/>
      <c r="G158" s="389"/>
      <c r="H158" s="390"/>
      <c r="I158" s="391"/>
      <c r="J158" s="392"/>
      <c r="K158" s="392"/>
      <c r="L158" s="392"/>
      <c r="M158" s="393"/>
    </row>
    <row r="159" spans="1:13" ht="16.8" x14ac:dyDescent="0.3">
      <c r="A159" s="380">
        <v>10</v>
      </c>
      <c r="B159" s="381" t="s">
        <v>652</v>
      </c>
      <c r="C159" s="381"/>
      <c r="D159" s="381"/>
      <c r="E159" s="388" t="s">
        <v>638</v>
      </c>
      <c r="F159" s="389"/>
      <c r="G159" s="389"/>
      <c r="H159" s="390"/>
      <c r="I159" s="391"/>
      <c r="J159" s="392"/>
      <c r="K159" s="392"/>
      <c r="L159" s="392"/>
      <c r="M159" s="393"/>
    </row>
    <row r="160" spans="1:13" ht="16.8" x14ac:dyDescent="0.3">
      <c r="A160" s="380"/>
      <c r="B160" s="381"/>
      <c r="C160" s="381"/>
      <c r="D160" s="381"/>
      <c r="E160" s="388" t="s">
        <v>639</v>
      </c>
      <c r="F160" s="389"/>
      <c r="G160" s="389"/>
      <c r="H160" s="390"/>
      <c r="I160" s="391"/>
      <c r="J160" s="392"/>
      <c r="K160" s="392"/>
      <c r="L160" s="392"/>
      <c r="M160" s="393"/>
    </row>
    <row r="161" spans="1:13" ht="16.8" x14ac:dyDescent="0.3">
      <c r="A161" s="380"/>
      <c r="B161" s="381"/>
      <c r="C161" s="381"/>
      <c r="D161" s="381"/>
      <c r="E161" s="388" t="s">
        <v>640</v>
      </c>
      <c r="F161" s="389"/>
      <c r="G161" s="389"/>
      <c r="H161" s="390"/>
      <c r="I161" s="391"/>
      <c r="J161" s="392"/>
      <c r="K161" s="392"/>
      <c r="L161" s="392"/>
      <c r="M161" s="393"/>
    </row>
    <row r="162" spans="1:13" ht="16.8" x14ac:dyDescent="0.3">
      <c r="A162" s="380"/>
      <c r="B162" s="381"/>
      <c r="C162" s="381"/>
      <c r="D162" s="381"/>
      <c r="E162" s="388" t="s">
        <v>641</v>
      </c>
      <c r="F162" s="389"/>
      <c r="G162" s="389"/>
      <c r="H162" s="390"/>
      <c r="I162" s="391"/>
      <c r="J162" s="392"/>
      <c r="K162" s="392"/>
      <c r="L162" s="392"/>
      <c r="M162" s="393"/>
    </row>
    <row r="163" spans="1:13" ht="16.8" x14ac:dyDescent="0.3">
      <c r="A163" s="380"/>
      <c r="B163" s="381"/>
      <c r="C163" s="381"/>
      <c r="D163" s="381"/>
      <c r="E163" s="388" t="s">
        <v>642</v>
      </c>
      <c r="F163" s="389"/>
      <c r="G163" s="389"/>
      <c r="H163" s="390"/>
      <c r="I163" s="391"/>
      <c r="J163" s="392"/>
      <c r="K163" s="392"/>
      <c r="L163" s="392"/>
      <c r="M163" s="393"/>
    </row>
    <row r="164" spans="1:13" ht="16.8" x14ac:dyDescent="0.3">
      <c r="A164" s="380"/>
      <c r="B164" s="381"/>
      <c r="C164" s="381"/>
      <c r="D164" s="381"/>
      <c r="E164" s="388" t="s">
        <v>643</v>
      </c>
      <c r="F164" s="389"/>
      <c r="G164" s="389"/>
      <c r="H164" s="390"/>
      <c r="I164" s="391"/>
      <c r="J164" s="392"/>
      <c r="K164" s="392"/>
      <c r="L164" s="392"/>
      <c r="M164" s="393"/>
    </row>
    <row r="165" spans="1:13" ht="16.8" x14ac:dyDescent="0.3">
      <c r="A165" s="380"/>
      <c r="B165" s="381"/>
      <c r="C165" s="381"/>
      <c r="D165" s="381"/>
      <c r="E165" s="388" t="s">
        <v>644</v>
      </c>
      <c r="F165" s="389"/>
      <c r="G165" s="389"/>
      <c r="H165" s="390"/>
      <c r="I165" s="391"/>
      <c r="J165" s="392"/>
      <c r="K165" s="392"/>
      <c r="L165" s="392"/>
      <c r="M165" s="393"/>
    </row>
    <row r="166" spans="1:13" ht="16.8" x14ac:dyDescent="0.3">
      <c r="A166" s="380">
        <v>11</v>
      </c>
      <c r="B166" s="381" t="s">
        <v>651</v>
      </c>
      <c r="C166" s="381"/>
      <c r="D166" s="381"/>
      <c r="E166" s="388" t="s">
        <v>645</v>
      </c>
      <c r="F166" s="389"/>
      <c r="G166" s="389"/>
      <c r="H166" s="390"/>
      <c r="I166" s="391"/>
      <c r="J166" s="392"/>
      <c r="K166" s="392"/>
      <c r="L166" s="392"/>
      <c r="M166" s="393"/>
    </row>
    <row r="167" spans="1:13" ht="16.8" x14ac:dyDescent="0.3">
      <c r="A167" s="380"/>
      <c r="B167" s="381"/>
      <c r="C167" s="381"/>
      <c r="D167" s="381"/>
      <c r="E167" s="388" t="s">
        <v>646</v>
      </c>
      <c r="F167" s="389"/>
      <c r="G167" s="389"/>
      <c r="H167" s="390"/>
      <c r="I167" s="391"/>
      <c r="J167" s="392"/>
      <c r="K167" s="392"/>
      <c r="L167" s="392"/>
      <c r="M167" s="393"/>
    </row>
    <row r="168" spans="1:13" ht="16.8" x14ac:dyDescent="0.3">
      <c r="A168" s="380"/>
      <c r="B168" s="381"/>
      <c r="C168" s="381"/>
      <c r="D168" s="381"/>
      <c r="E168" s="388" t="s">
        <v>647</v>
      </c>
      <c r="F168" s="389"/>
      <c r="G168" s="389"/>
      <c r="H168" s="390"/>
      <c r="I168" s="391"/>
      <c r="J168" s="392"/>
      <c r="K168" s="392"/>
      <c r="L168" s="392"/>
      <c r="M168" s="393"/>
    </row>
    <row r="169" spans="1:13" ht="16.8" x14ac:dyDescent="0.3">
      <c r="A169" s="380"/>
      <c r="B169" s="381"/>
      <c r="C169" s="381"/>
      <c r="D169" s="381"/>
      <c r="E169" s="388" t="s">
        <v>648</v>
      </c>
      <c r="F169" s="389"/>
      <c r="G169" s="389"/>
      <c r="H169" s="390"/>
      <c r="I169" s="391"/>
      <c r="J169" s="392"/>
      <c r="K169" s="392"/>
      <c r="L169" s="392"/>
      <c r="M169" s="393"/>
    </row>
    <row r="170" spans="1:13" ht="16.8" x14ac:dyDescent="0.3">
      <c r="A170" s="380">
        <v>12</v>
      </c>
      <c r="B170" s="381" t="s">
        <v>650</v>
      </c>
      <c r="C170" s="381"/>
      <c r="D170" s="381"/>
      <c r="E170" s="388" t="s">
        <v>645</v>
      </c>
      <c r="F170" s="389"/>
      <c r="G170" s="389"/>
      <c r="H170" s="390"/>
      <c r="I170" s="391"/>
      <c r="J170" s="392"/>
      <c r="K170" s="392"/>
      <c r="L170" s="392"/>
      <c r="M170" s="393"/>
    </row>
    <row r="171" spans="1:13" ht="16.8" x14ac:dyDescent="0.3">
      <c r="A171" s="380"/>
      <c r="B171" s="381"/>
      <c r="C171" s="381"/>
      <c r="D171" s="381"/>
      <c r="E171" s="388" t="s">
        <v>646</v>
      </c>
      <c r="F171" s="389"/>
      <c r="G171" s="389"/>
      <c r="H171" s="390"/>
      <c r="I171" s="391"/>
      <c r="J171" s="392"/>
      <c r="K171" s="392"/>
      <c r="L171" s="392"/>
      <c r="M171" s="393"/>
    </row>
    <row r="172" spans="1:13" ht="16.8" x14ac:dyDescent="0.3">
      <c r="A172" s="380"/>
      <c r="B172" s="381"/>
      <c r="C172" s="381"/>
      <c r="D172" s="381"/>
      <c r="E172" s="388" t="s">
        <v>647</v>
      </c>
      <c r="F172" s="389"/>
      <c r="G172" s="389"/>
      <c r="H172" s="390"/>
      <c r="I172" s="391"/>
      <c r="J172" s="392"/>
      <c r="K172" s="392"/>
      <c r="L172" s="392"/>
      <c r="M172" s="393"/>
    </row>
    <row r="173" spans="1:13" ht="16.8" x14ac:dyDescent="0.3">
      <c r="A173" s="380"/>
      <c r="B173" s="381"/>
      <c r="C173" s="381"/>
      <c r="D173" s="381"/>
      <c r="E173" s="388" t="s">
        <v>648</v>
      </c>
      <c r="F173" s="389"/>
      <c r="G173" s="389"/>
      <c r="H173" s="390"/>
      <c r="I173" s="391"/>
      <c r="J173" s="392"/>
      <c r="K173" s="392"/>
      <c r="L173" s="392"/>
      <c r="M173" s="393"/>
    </row>
    <row r="174" spans="1:13" ht="16.8" x14ac:dyDescent="0.3">
      <c r="A174" s="219">
        <v>13</v>
      </c>
      <c r="B174" s="381" t="s">
        <v>649</v>
      </c>
      <c r="C174" s="381"/>
      <c r="D174" s="381"/>
      <c r="E174" s="378"/>
      <c r="F174" s="378"/>
      <c r="G174" s="378"/>
      <c r="H174" s="378"/>
      <c r="I174" s="378"/>
      <c r="J174" s="378"/>
      <c r="K174" s="378"/>
      <c r="L174" s="378"/>
      <c r="M174" s="379"/>
    </row>
    <row r="175" spans="1:13" ht="16.8" x14ac:dyDescent="0.3">
      <c r="A175" s="219">
        <v>14</v>
      </c>
      <c r="B175" s="425" t="s">
        <v>528</v>
      </c>
      <c r="C175" s="425"/>
      <c r="D175" s="425"/>
      <c r="E175" s="425"/>
      <c r="F175" s="425"/>
      <c r="G175" s="425"/>
      <c r="H175" s="425"/>
      <c r="I175" s="425"/>
      <c r="J175" s="425"/>
      <c r="K175" s="425"/>
      <c r="L175" s="425"/>
      <c r="M175" s="426"/>
    </row>
    <row r="176" spans="1:13" ht="16.2" x14ac:dyDescent="0.3">
      <c r="A176" s="427" t="s">
        <v>492</v>
      </c>
      <c r="B176" s="403"/>
      <c r="C176" s="403"/>
      <c r="D176" s="403" t="s">
        <v>1131</v>
      </c>
      <c r="E176" s="403"/>
      <c r="F176" s="403"/>
      <c r="G176" s="403"/>
      <c r="H176" s="403"/>
      <c r="I176" s="403"/>
      <c r="J176" s="403"/>
      <c r="K176" s="403"/>
      <c r="L176" s="403"/>
      <c r="M176" s="428"/>
    </row>
    <row r="177" spans="1:13" ht="16.8" x14ac:dyDescent="0.3">
      <c r="A177" s="240">
        <v>1</v>
      </c>
      <c r="B177" s="372"/>
      <c r="C177" s="372"/>
      <c r="D177" s="372"/>
      <c r="E177" s="372"/>
      <c r="F177" s="372"/>
      <c r="G177" s="372"/>
      <c r="H177" s="372"/>
      <c r="I177" s="372"/>
      <c r="J177" s="372"/>
      <c r="K177" s="372"/>
      <c r="L177" s="372"/>
      <c r="M177" s="373"/>
    </row>
    <row r="178" spans="1:13" ht="16.8" x14ac:dyDescent="0.3">
      <c r="A178" s="240">
        <v>2</v>
      </c>
      <c r="B178" s="372"/>
      <c r="C178" s="372"/>
      <c r="D178" s="372"/>
      <c r="E178" s="372"/>
      <c r="F178" s="372"/>
      <c r="G178" s="372"/>
      <c r="H178" s="372"/>
      <c r="I178" s="372"/>
      <c r="J178" s="372"/>
      <c r="K178" s="372"/>
      <c r="L178" s="372"/>
      <c r="M178" s="373"/>
    </row>
    <row r="179" spans="1:13" ht="16.8" x14ac:dyDescent="0.3">
      <c r="A179" s="240">
        <v>3</v>
      </c>
      <c r="B179" s="372"/>
      <c r="C179" s="372"/>
      <c r="D179" s="372"/>
      <c r="E179" s="372"/>
      <c r="F179" s="372"/>
      <c r="G179" s="372"/>
      <c r="H179" s="372"/>
      <c r="I179" s="372"/>
      <c r="J179" s="372"/>
      <c r="K179" s="372"/>
      <c r="L179" s="372"/>
      <c r="M179" s="373"/>
    </row>
    <row r="180" spans="1:13" ht="16.8" x14ac:dyDescent="0.3">
      <c r="A180" s="240">
        <v>4</v>
      </c>
      <c r="B180" s="372"/>
      <c r="C180" s="372"/>
      <c r="D180" s="372"/>
      <c r="E180" s="372"/>
      <c r="F180" s="372"/>
      <c r="G180" s="372"/>
      <c r="H180" s="372"/>
      <c r="I180" s="372"/>
      <c r="J180" s="372"/>
      <c r="K180" s="372"/>
      <c r="L180" s="372"/>
      <c r="M180" s="373"/>
    </row>
    <row r="181" spans="1:13" ht="16.8" x14ac:dyDescent="0.3">
      <c r="A181" s="240">
        <v>5</v>
      </c>
      <c r="B181" s="372"/>
      <c r="C181" s="372"/>
      <c r="D181" s="372"/>
      <c r="E181" s="372"/>
      <c r="F181" s="372"/>
      <c r="G181" s="372"/>
      <c r="H181" s="372"/>
      <c r="I181" s="372"/>
      <c r="J181" s="372"/>
      <c r="K181" s="372"/>
      <c r="L181" s="372"/>
      <c r="M181" s="373"/>
    </row>
    <row r="182" spans="1:13" ht="16.8" x14ac:dyDescent="0.3">
      <c r="A182" s="240">
        <v>6</v>
      </c>
      <c r="B182" s="372"/>
      <c r="C182" s="372"/>
      <c r="D182" s="372"/>
      <c r="E182" s="372"/>
      <c r="F182" s="372"/>
      <c r="G182" s="372"/>
      <c r="H182" s="372"/>
      <c r="I182" s="372"/>
      <c r="J182" s="372"/>
      <c r="K182" s="372"/>
      <c r="L182" s="372"/>
      <c r="M182" s="373"/>
    </row>
    <row r="183" spans="1:13" ht="16.8" x14ac:dyDescent="0.3">
      <c r="A183" s="240">
        <v>7</v>
      </c>
      <c r="B183" s="372"/>
      <c r="C183" s="372"/>
      <c r="D183" s="372"/>
      <c r="E183" s="372"/>
      <c r="F183" s="372"/>
      <c r="G183" s="372"/>
      <c r="H183" s="372"/>
      <c r="I183" s="372"/>
      <c r="J183" s="372"/>
      <c r="K183" s="372"/>
      <c r="L183" s="372"/>
      <c r="M183" s="373"/>
    </row>
    <row r="184" spans="1:13" ht="17.399999999999999" thickBot="1" x14ac:dyDescent="0.35">
      <c r="A184" s="146">
        <v>8</v>
      </c>
      <c r="B184" s="376"/>
      <c r="C184" s="376"/>
      <c r="D184" s="376"/>
      <c r="E184" s="376"/>
      <c r="F184" s="376"/>
      <c r="G184" s="376"/>
      <c r="H184" s="376"/>
      <c r="I184" s="376"/>
      <c r="J184" s="376"/>
      <c r="K184" s="376"/>
      <c r="L184" s="376"/>
      <c r="M184" s="377"/>
    </row>
    <row r="185" spans="1:13" ht="17.399999999999999" x14ac:dyDescent="0.55000000000000004">
      <c r="A185" s="147"/>
      <c r="B185" s="147"/>
      <c r="C185" s="147"/>
      <c r="D185" s="147"/>
      <c r="E185" s="147"/>
      <c r="F185" s="147"/>
      <c r="G185" s="147"/>
      <c r="H185" s="147"/>
      <c r="I185" s="147"/>
      <c r="J185" s="147"/>
      <c r="K185" s="147"/>
      <c r="L185" s="147"/>
      <c r="M185" s="143"/>
    </row>
    <row r="186" spans="1:13" ht="16.2" customHeight="1" thickBot="1" x14ac:dyDescent="0.6">
      <c r="A186" s="96">
        <v>9</v>
      </c>
      <c r="B186" s="156" t="s">
        <v>653</v>
      </c>
      <c r="C186" s="156"/>
      <c r="D186" s="156"/>
      <c r="E186" s="156"/>
      <c r="F186" s="156"/>
      <c r="G186" s="156"/>
      <c r="H186" s="156"/>
      <c r="I186" s="165"/>
      <c r="J186" s="165"/>
      <c r="K186" s="165"/>
      <c r="L186" s="165"/>
      <c r="M186" s="143"/>
    </row>
    <row r="187" spans="1:13" ht="16.8" x14ac:dyDescent="0.3">
      <c r="A187" s="157">
        <v>1</v>
      </c>
      <c r="B187" s="423"/>
      <c r="C187" s="423"/>
      <c r="D187" s="423"/>
      <c r="E187" s="423"/>
      <c r="F187" s="423"/>
      <c r="G187" s="423"/>
      <c r="H187" s="423"/>
      <c r="I187" s="423"/>
      <c r="J187" s="423"/>
      <c r="K187" s="423"/>
      <c r="L187" s="423"/>
      <c r="M187" s="424"/>
    </row>
    <row r="188" spans="1:13" ht="16.8" x14ac:dyDescent="0.3">
      <c r="A188" s="240">
        <v>2</v>
      </c>
      <c r="B188" s="372"/>
      <c r="C188" s="372"/>
      <c r="D188" s="372"/>
      <c r="E188" s="372"/>
      <c r="F188" s="372"/>
      <c r="G188" s="372"/>
      <c r="H188" s="372"/>
      <c r="I188" s="372"/>
      <c r="J188" s="372"/>
      <c r="K188" s="372"/>
      <c r="L188" s="372"/>
      <c r="M188" s="373"/>
    </row>
    <row r="189" spans="1:13" ht="16.8" x14ac:dyDescent="0.3">
      <c r="A189" s="240">
        <v>3</v>
      </c>
      <c r="B189" s="372"/>
      <c r="C189" s="372"/>
      <c r="D189" s="372"/>
      <c r="E189" s="372"/>
      <c r="F189" s="372"/>
      <c r="G189" s="372"/>
      <c r="H189" s="372"/>
      <c r="I189" s="372"/>
      <c r="J189" s="372"/>
      <c r="K189" s="372"/>
      <c r="L189" s="372"/>
      <c r="M189" s="373"/>
    </row>
    <row r="190" spans="1:13" ht="16.8" x14ac:dyDescent="0.3">
      <c r="A190" s="240">
        <v>4</v>
      </c>
      <c r="B190" s="372"/>
      <c r="C190" s="372"/>
      <c r="D190" s="372"/>
      <c r="E190" s="372"/>
      <c r="F190" s="372"/>
      <c r="G190" s="372"/>
      <c r="H190" s="372"/>
      <c r="I190" s="372"/>
      <c r="J190" s="372"/>
      <c r="K190" s="372"/>
      <c r="L190" s="372"/>
      <c r="M190" s="373"/>
    </row>
    <row r="191" spans="1:13" ht="17.399999999999999" thickBot="1" x14ac:dyDescent="0.35">
      <c r="A191" s="146">
        <v>5</v>
      </c>
      <c r="B191" s="376"/>
      <c r="C191" s="376"/>
      <c r="D191" s="376"/>
      <c r="E191" s="376"/>
      <c r="F191" s="376"/>
      <c r="G191" s="376"/>
      <c r="H191" s="376"/>
      <c r="I191" s="376"/>
      <c r="J191" s="376"/>
      <c r="K191" s="376"/>
      <c r="L191" s="376"/>
      <c r="M191" s="377"/>
    </row>
    <row r="192" spans="1:13" ht="17.399999999999999" x14ac:dyDescent="0.55000000000000004">
      <c r="A192" s="147"/>
      <c r="B192" s="158"/>
      <c r="C192" s="158"/>
      <c r="D192" s="158"/>
      <c r="E192" s="158"/>
      <c r="F192" s="158"/>
      <c r="G192" s="158"/>
      <c r="H192" s="158"/>
      <c r="I192" s="158"/>
      <c r="J192" s="158"/>
      <c r="K192" s="158"/>
      <c r="L192" s="158"/>
      <c r="M192" s="143"/>
    </row>
    <row r="193" spans="1:13" ht="16.8" thickBot="1" x14ac:dyDescent="0.35">
      <c r="A193" s="96">
        <v>10</v>
      </c>
      <c r="B193" s="99" t="s">
        <v>529</v>
      </c>
      <c r="C193" s="99"/>
      <c r="D193" s="99"/>
      <c r="E193" s="162"/>
      <c r="F193" s="162"/>
      <c r="G193" s="162"/>
      <c r="H193" s="162"/>
      <c r="I193" s="162"/>
      <c r="J193" s="162"/>
      <c r="K193" s="162"/>
      <c r="L193" s="162"/>
      <c r="M193" s="162"/>
    </row>
    <row r="194" spans="1:13" ht="16.2" x14ac:dyDescent="0.3">
      <c r="A194" s="120" t="s">
        <v>434</v>
      </c>
      <c r="B194" s="215" t="s">
        <v>530</v>
      </c>
      <c r="C194" s="368" t="s">
        <v>531</v>
      </c>
      <c r="D194" s="368"/>
      <c r="E194" s="368"/>
      <c r="F194" s="368"/>
      <c r="G194" s="368" t="s">
        <v>657</v>
      </c>
      <c r="H194" s="368"/>
      <c r="I194" s="368"/>
      <c r="J194" s="368"/>
      <c r="K194" s="368"/>
      <c r="L194" s="368"/>
      <c r="M194" s="369"/>
    </row>
    <row r="195" spans="1:13" ht="16.8" x14ac:dyDescent="0.3">
      <c r="A195" s="374">
        <v>1</v>
      </c>
      <c r="B195" s="375" t="s">
        <v>830</v>
      </c>
      <c r="C195" s="371" t="s">
        <v>533</v>
      </c>
      <c r="D195" s="371"/>
      <c r="E195" s="371"/>
      <c r="F195" s="371"/>
      <c r="G195" s="372" t="s">
        <v>493</v>
      </c>
      <c r="H195" s="372"/>
      <c r="I195" s="372"/>
      <c r="J195" s="372"/>
      <c r="K195" s="372"/>
      <c r="L195" s="372"/>
      <c r="M195" s="373"/>
    </row>
    <row r="196" spans="1:13" ht="16.8" x14ac:dyDescent="0.3">
      <c r="A196" s="374"/>
      <c r="B196" s="375"/>
      <c r="C196" s="371" t="s">
        <v>534</v>
      </c>
      <c r="D196" s="371"/>
      <c r="E196" s="371"/>
      <c r="F196" s="371"/>
      <c r="G196" s="372" t="s">
        <v>493</v>
      </c>
      <c r="H196" s="372"/>
      <c r="I196" s="372"/>
      <c r="J196" s="372"/>
      <c r="K196" s="372"/>
      <c r="L196" s="372"/>
      <c r="M196" s="373"/>
    </row>
    <row r="197" spans="1:13" ht="16.8" x14ac:dyDescent="0.3">
      <c r="A197" s="374">
        <v>2</v>
      </c>
      <c r="B197" s="375" t="s">
        <v>532</v>
      </c>
      <c r="C197" s="371" t="s">
        <v>656</v>
      </c>
      <c r="D197" s="371"/>
      <c r="E197" s="371"/>
      <c r="F197" s="371"/>
      <c r="G197" s="372" t="s">
        <v>493</v>
      </c>
      <c r="H197" s="372"/>
      <c r="I197" s="372"/>
      <c r="J197" s="372"/>
      <c r="K197" s="372"/>
      <c r="L197" s="372"/>
      <c r="M197" s="373"/>
    </row>
    <row r="198" spans="1:13" ht="16.8" x14ac:dyDescent="0.3">
      <c r="A198" s="374"/>
      <c r="B198" s="375"/>
      <c r="C198" s="372" t="s">
        <v>838</v>
      </c>
      <c r="D198" s="372"/>
      <c r="E198" s="372"/>
      <c r="F198" s="372"/>
      <c r="G198" s="372" t="s">
        <v>493</v>
      </c>
      <c r="H198" s="372"/>
      <c r="I198" s="372"/>
      <c r="J198" s="372"/>
      <c r="K198" s="372"/>
      <c r="L198" s="372"/>
      <c r="M198" s="373"/>
    </row>
    <row r="199" spans="1:13" ht="16.8" x14ac:dyDescent="0.3">
      <c r="A199" s="374"/>
      <c r="B199" s="375"/>
      <c r="C199" s="371" t="s">
        <v>654</v>
      </c>
      <c r="D199" s="371"/>
      <c r="E199" s="371"/>
      <c r="F199" s="371"/>
      <c r="G199" s="372" t="s">
        <v>493</v>
      </c>
      <c r="H199" s="372"/>
      <c r="I199" s="372"/>
      <c r="J199" s="372"/>
      <c r="K199" s="372"/>
      <c r="L199" s="372"/>
      <c r="M199" s="373"/>
    </row>
    <row r="200" spans="1:13" ht="16.8" x14ac:dyDescent="0.3">
      <c r="A200" s="374"/>
      <c r="B200" s="375"/>
      <c r="C200" s="371" t="s">
        <v>655</v>
      </c>
      <c r="D200" s="371"/>
      <c r="E200" s="371"/>
      <c r="F200" s="371"/>
      <c r="G200" s="372" t="s">
        <v>493</v>
      </c>
      <c r="H200" s="372"/>
      <c r="I200" s="372"/>
      <c r="J200" s="372"/>
      <c r="K200" s="372"/>
      <c r="L200" s="372"/>
      <c r="M200" s="373"/>
    </row>
    <row r="201" spans="1:13" ht="16.8" x14ac:dyDescent="0.3">
      <c r="A201" s="370">
        <v>3</v>
      </c>
      <c r="B201" s="366" t="s">
        <v>556</v>
      </c>
      <c r="C201" s="372" t="s">
        <v>494</v>
      </c>
      <c r="D201" s="372"/>
      <c r="E201" s="372"/>
      <c r="F201" s="372"/>
      <c r="G201" s="372" t="s">
        <v>493</v>
      </c>
      <c r="H201" s="372"/>
      <c r="I201" s="372"/>
      <c r="J201" s="372"/>
      <c r="K201" s="372"/>
      <c r="L201" s="372"/>
      <c r="M201" s="373"/>
    </row>
    <row r="202" spans="1:13" ht="16.8" x14ac:dyDescent="0.3">
      <c r="A202" s="370"/>
      <c r="B202" s="366"/>
      <c r="C202" s="372" t="s">
        <v>494</v>
      </c>
      <c r="D202" s="372"/>
      <c r="E202" s="372"/>
      <c r="F202" s="372"/>
      <c r="G202" s="372" t="s">
        <v>493</v>
      </c>
      <c r="H202" s="372"/>
      <c r="I202" s="372"/>
      <c r="J202" s="372"/>
      <c r="K202" s="372"/>
      <c r="L202" s="372"/>
      <c r="M202" s="373"/>
    </row>
    <row r="203" spans="1:13" ht="16.8" x14ac:dyDescent="0.3">
      <c r="A203" s="370"/>
      <c r="B203" s="366"/>
      <c r="C203" s="372" t="s">
        <v>494</v>
      </c>
      <c r="D203" s="372"/>
      <c r="E203" s="372"/>
      <c r="F203" s="372"/>
      <c r="G203" s="372" t="s">
        <v>493</v>
      </c>
      <c r="H203" s="372"/>
      <c r="I203" s="372"/>
      <c r="J203" s="372"/>
      <c r="K203" s="372"/>
      <c r="L203" s="372"/>
      <c r="M203" s="373"/>
    </row>
    <row r="204" spans="1:13" ht="16.8" x14ac:dyDescent="0.3">
      <c r="A204" s="370"/>
      <c r="B204" s="366"/>
      <c r="C204" s="372" t="s">
        <v>494</v>
      </c>
      <c r="D204" s="372"/>
      <c r="E204" s="372"/>
      <c r="F204" s="372"/>
      <c r="G204" s="372" t="s">
        <v>493</v>
      </c>
      <c r="H204" s="372"/>
      <c r="I204" s="372"/>
      <c r="J204" s="372"/>
      <c r="K204" s="372"/>
      <c r="L204" s="372"/>
      <c r="M204" s="373"/>
    </row>
    <row r="205" spans="1:13" ht="16.8" x14ac:dyDescent="0.3">
      <c r="A205" s="370"/>
      <c r="B205" s="366"/>
      <c r="C205" s="372" t="s">
        <v>494</v>
      </c>
      <c r="D205" s="372"/>
      <c r="E205" s="372"/>
      <c r="F205" s="372"/>
      <c r="G205" s="372" t="s">
        <v>493</v>
      </c>
      <c r="H205" s="372"/>
      <c r="I205" s="372"/>
      <c r="J205" s="372"/>
      <c r="K205" s="372"/>
      <c r="L205" s="372"/>
      <c r="M205" s="373"/>
    </row>
    <row r="206" spans="1:13" ht="16.8" x14ac:dyDescent="0.3">
      <c r="A206" s="370"/>
      <c r="B206" s="366"/>
      <c r="C206" s="372" t="s">
        <v>494</v>
      </c>
      <c r="D206" s="372"/>
      <c r="E206" s="372"/>
      <c r="F206" s="372"/>
      <c r="G206" s="372" t="s">
        <v>493</v>
      </c>
      <c r="H206" s="372"/>
      <c r="I206" s="372"/>
      <c r="J206" s="372"/>
      <c r="K206" s="372"/>
      <c r="L206" s="372"/>
      <c r="M206" s="373"/>
    </row>
    <row r="207" spans="1:13" ht="16.8" x14ac:dyDescent="0.3">
      <c r="A207" s="370"/>
      <c r="B207" s="366"/>
      <c r="C207" s="372" t="s">
        <v>494</v>
      </c>
      <c r="D207" s="372"/>
      <c r="E207" s="372"/>
      <c r="F207" s="372"/>
      <c r="G207" s="372" t="s">
        <v>493</v>
      </c>
      <c r="H207" s="372"/>
      <c r="I207" s="372"/>
      <c r="J207" s="372"/>
      <c r="K207" s="372"/>
      <c r="L207" s="372"/>
      <c r="M207" s="373"/>
    </row>
    <row r="208" spans="1:13" ht="16.8" x14ac:dyDescent="0.3">
      <c r="A208" s="370"/>
      <c r="B208" s="366"/>
      <c r="C208" s="372" t="s">
        <v>494</v>
      </c>
      <c r="D208" s="372"/>
      <c r="E208" s="372"/>
      <c r="F208" s="372"/>
      <c r="G208" s="372" t="s">
        <v>493</v>
      </c>
      <c r="H208" s="372"/>
      <c r="I208" s="372"/>
      <c r="J208" s="372"/>
      <c r="K208" s="372"/>
      <c r="L208" s="372"/>
      <c r="M208" s="373"/>
    </row>
    <row r="209" spans="1:13" ht="16.8" x14ac:dyDescent="0.3">
      <c r="A209" s="370"/>
      <c r="B209" s="366"/>
      <c r="C209" s="372" t="s">
        <v>494</v>
      </c>
      <c r="D209" s="372"/>
      <c r="E209" s="372"/>
      <c r="F209" s="372"/>
      <c r="G209" s="372" t="s">
        <v>493</v>
      </c>
      <c r="H209" s="372"/>
      <c r="I209" s="372"/>
      <c r="J209" s="372"/>
      <c r="K209" s="372"/>
      <c r="L209" s="372"/>
      <c r="M209" s="373"/>
    </row>
    <row r="210" spans="1:13" ht="16.8" x14ac:dyDescent="0.3">
      <c r="A210" s="370"/>
      <c r="B210" s="366"/>
      <c r="C210" s="372" t="s">
        <v>494</v>
      </c>
      <c r="D210" s="372"/>
      <c r="E210" s="372"/>
      <c r="F210" s="372"/>
      <c r="G210" s="372" t="s">
        <v>493</v>
      </c>
      <c r="H210" s="372"/>
      <c r="I210" s="372"/>
      <c r="J210" s="372"/>
      <c r="K210" s="372"/>
      <c r="L210" s="372"/>
      <c r="M210" s="373"/>
    </row>
    <row r="211" spans="1:13" ht="16.8" x14ac:dyDescent="0.3">
      <c r="A211" s="370"/>
      <c r="B211" s="366"/>
      <c r="C211" s="372" t="s">
        <v>494</v>
      </c>
      <c r="D211" s="372"/>
      <c r="E211" s="372"/>
      <c r="F211" s="372"/>
      <c r="G211" s="372" t="s">
        <v>493</v>
      </c>
      <c r="H211" s="372"/>
      <c r="I211" s="372"/>
      <c r="J211" s="372"/>
      <c r="K211" s="372"/>
      <c r="L211" s="372"/>
      <c r="M211" s="373"/>
    </row>
    <row r="212" spans="1:13" ht="16.8" x14ac:dyDescent="0.3">
      <c r="A212" s="370"/>
      <c r="B212" s="366"/>
      <c r="C212" s="372" t="s">
        <v>494</v>
      </c>
      <c r="D212" s="372"/>
      <c r="E212" s="372"/>
      <c r="F212" s="372"/>
      <c r="G212" s="372" t="s">
        <v>493</v>
      </c>
      <c r="H212" s="372"/>
      <c r="I212" s="372"/>
      <c r="J212" s="372"/>
      <c r="K212" s="372"/>
      <c r="L212" s="372"/>
      <c r="M212" s="373"/>
    </row>
    <row r="213" spans="1:13" ht="16.8" x14ac:dyDescent="0.3">
      <c r="A213" s="370"/>
      <c r="B213" s="366"/>
      <c r="C213" s="372" t="s">
        <v>494</v>
      </c>
      <c r="D213" s="372"/>
      <c r="E213" s="372"/>
      <c r="F213" s="372"/>
      <c r="G213" s="372" t="s">
        <v>493</v>
      </c>
      <c r="H213" s="372"/>
      <c r="I213" s="372"/>
      <c r="J213" s="372"/>
      <c r="K213" s="372"/>
      <c r="L213" s="372"/>
      <c r="M213" s="373"/>
    </row>
    <row r="214" spans="1:13" ht="16.8" x14ac:dyDescent="0.3">
      <c r="A214" s="370"/>
      <c r="B214" s="366"/>
      <c r="C214" s="372" t="s">
        <v>494</v>
      </c>
      <c r="D214" s="372"/>
      <c r="E214" s="372"/>
      <c r="F214" s="372"/>
      <c r="G214" s="372" t="s">
        <v>493</v>
      </c>
      <c r="H214" s="372"/>
      <c r="I214" s="372"/>
      <c r="J214" s="372"/>
      <c r="K214" s="372"/>
      <c r="L214" s="372"/>
      <c r="M214" s="373"/>
    </row>
    <row r="215" spans="1:13" ht="16.8" x14ac:dyDescent="0.3">
      <c r="A215" s="370"/>
      <c r="B215" s="366"/>
      <c r="C215" s="372" t="s">
        <v>494</v>
      </c>
      <c r="D215" s="372"/>
      <c r="E215" s="372"/>
      <c r="F215" s="372"/>
      <c r="G215" s="372" t="s">
        <v>493</v>
      </c>
      <c r="H215" s="372"/>
      <c r="I215" s="372"/>
      <c r="J215" s="372"/>
      <c r="K215" s="372"/>
      <c r="L215" s="372"/>
      <c r="M215" s="373"/>
    </row>
    <row r="216" spans="1:13" ht="16.8" x14ac:dyDescent="0.3">
      <c r="A216" s="364">
        <v>4</v>
      </c>
      <c r="B216" s="366" t="s">
        <v>831</v>
      </c>
      <c r="C216" s="372" t="s">
        <v>682</v>
      </c>
      <c r="D216" s="372"/>
      <c r="E216" s="372"/>
      <c r="F216" s="372"/>
      <c r="G216" s="372" t="s">
        <v>493</v>
      </c>
      <c r="H216" s="372"/>
      <c r="I216" s="372"/>
      <c r="J216" s="372"/>
      <c r="K216" s="372"/>
      <c r="L216" s="372"/>
      <c r="M216" s="373"/>
    </row>
    <row r="217" spans="1:13" ht="16.8" x14ac:dyDescent="0.3">
      <c r="A217" s="364"/>
      <c r="B217" s="366"/>
      <c r="C217" s="372" t="s">
        <v>535</v>
      </c>
      <c r="D217" s="372"/>
      <c r="E217" s="372"/>
      <c r="F217" s="372"/>
      <c r="G217" s="372" t="s">
        <v>493</v>
      </c>
      <c r="H217" s="372"/>
      <c r="I217" s="372"/>
      <c r="J217" s="372"/>
      <c r="K217" s="372"/>
      <c r="L217" s="372"/>
      <c r="M217" s="373"/>
    </row>
    <row r="218" spans="1:13" ht="16.8" x14ac:dyDescent="0.3">
      <c r="A218" s="364"/>
      <c r="B218" s="366"/>
      <c r="C218" s="372" t="s">
        <v>537</v>
      </c>
      <c r="D218" s="372"/>
      <c r="E218" s="372"/>
      <c r="F218" s="372"/>
      <c r="G218" s="372" t="s">
        <v>493</v>
      </c>
      <c r="H218" s="372"/>
      <c r="I218" s="372"/>
      <c r="J218" s="372"/>
      <c r="K218" s="372"/>
      <c r="L218" s="372"/>
      <c r="M218" s="373"/>
    </row>
    <row r="219" spans="1:13" ht="16.8" x14ac:dyDescent="0.3">
      <c r="A219" s="364"/>
      <c r="B219" s="366"/>
      <c r="C219" s="372" t="s">
        <v>536</v>
      </c>
      <c r="D219" s="372"/>
      <c r="E219" s="372"/>
      <c r="F219" s="372"/>
      <c r="G219" s="372" t="s">
        <v>493</v>
      </c>
      <c r="H219" s="372"/>
      <c r="I219" s="372"/>
      <c r="J219" s="372"/>
      <c r="K219" s="372"/>
      <c r="L219" s="372"/>
      <c r="M219" s="373"/>
    </row>
    <row r="220" spans="1:13" ht="16.8" x14ac:dyDescent="0.3">
      <c r="A220" s="364"/>
      <c r="B220" s="366"/>
      <c r="C220" s="372" t="s">
        <v>538</v>
      </c>
      <c r="D220" s="372"/>
      <c r="E220" s="372"/>
      <c r="F220" s="372"/>
      <c r="G220" s="372" t="s">
        <v>493</v>
      </c>
      <c r="H220" s="372"/>
      <c r="I220" s="372"/>
      <c r="J220" s="372"/>
      <c r="K220" s="372"/>
      <c r="L220" s="372"/>
      <c r="M220" s="373"/>
    </row>
    <row r="221" spans="1:13" ht="16.8" x14ac:dyDescent="0.3">
      <c r="A221" s="364"/>
      <c r="B221" s="366"/>
      <c r="C221" s="372" t="s">
        <v>539</v>
      </c>
      <c r="D221" s="372"/>
      <c r="E221" s="372"/>
      <c r="F221" s="372"/>
      <c r="G221" s="372" t="s">
        <v>493</v>
      </c>
      <c r="H221" s="372"/>
      <c r="I221" s="372"/>
      <c r="J221" s="372"/>
      <c r="K221" s="372"/>
      <c r="L221" s="372"/>
      <c r="M221" s="373"/>
    </row>
    <row r="222" spans="1:13" ht="16.8" x14ac:dyDescent="0.3">
      <c r="A222" s="364"/>
      <c r="B222" s="366"/>
      <c r="C222" s="372" t="s">
        <v>540</v>
      </c>
      <c r="D222" s="372"/>
      <c r="E222" s="372"/>
      <c r="F222" s="372"/>
      <c r="G222" s="372" t="s">
        <v>493</v>
      </c>
      <c r="H222" s="372"/>
      <c r="I222" s="372"/>
      <c r="J222" s="372"/>
      <c r="K222" s="372"/>
      <c r="L222" s="372"/>
      <c r="M222" s="373"/>
    </row>
    <row r="223" spans="1:13" ht="16.8" x14ac:dyDescent="0.3">
      <c r="A223" s="364"/>
      <c r="B223" s="366"/>
      <c r="C223" s="372" t="s">
        <v>541</v>
      </c>
      <c r="D223" s="372"/>
      <c r="E223" s="372"/>
      <c r="F223" s="372"/>
      <c r="G223" s="372" t="s">
        <v>493</v>
      </c>
      <c r="H223" s="372"/>
      <c r="I223" s="372"/>
      <c r="J223" s="372"/>
      <c r="K223" s="372"/>
      <c r="L223" s="372"/>
      <c r="M223" s="373"/>
    </row>
    <row r="224" spans="1:13" ht="16.8" x14ac:dyDescent="0.3">
      <c r="A224" s="364"/>
      <c r="B224" s="366"/>
      <c r="C224" s="372" t="s">
        <v>542</v>
      </c>
      <c r="D224" s="372"/>
      <c r="E224" s="372"/>
      <c r="F224" s="372"/>
      <c r="G224" s="372" t="s">
        <v>493</v>
      </c>
      <c r="H224" s="372"/>
      <c r="I224" s="372"/>
      <c r="J224" s="372"/>
      <c r="K224" s="372"/>
      <c r="L224" s="372"/>
      <c r="M224" s="373"/>
    </row>
    <row r="225" spans="1:13" ht="16.8" x14ac:dyDescent="0.3">
      <c r="A225" s="364">
        <v>5</v>
      </c>
      <c r="B225" s="366" t="s">
        <v>832</v>
      </c>
      <c r="C225" s="372" t="s">
        <v>543</v>
      </c>
      <c r="D225" s="372"/>
      <c r="E225" s="372"/>
      <c r="F225" s="372"/>
      <c r="G225" s="372" t="s">
        <v>493</v>
      </c>
      <c r="H225" s="372"/>
      <c r="I225" s="372"/>
      <c r="J225" s="372"/>
      <c r="K225" s="372"/>
      <c r="L225" s="372"/>
      <c r="M225" s="373"/>
    </row>
    <row r="226" spans="1:13" ht="16.8" x14ac:dyDescent="0.3">
      <c r="A226" s="364"/>
      <c r="B226" s="366"/>
      <c r="C226" s="372" t="s">
        <v>544</v>
      </c>
      <c r="D226" s="372"/>
      <c r="E226" s="372"/>
      <c r="F226" s="372"/>
      <c r="G226" s="372" t="s">
        <v>493</v>
      </c>
      <c r="H226" s="372"/>
      <c r="I226" s="372"/>
      <c r="J226" s="372"/>
      <c r="K226" s="372"/>
      <c r="L226" s="372"/>
      <c r="M226" s="373"/>
    </row>
    <row r="227" spans="1:13" ht="16.8" x14ac:dyDescent="0.3">
      <c r="A227" s="364"/>
      <c r="B227" s="366"/>
      <c r="C227" s="372" t="s">
        <v>551</v>
      </c>
      <c r="D227" s="372"/>
      <c r="E227" s="372"/>
      <c r="F227" s="372"/>
      <c r="G227" s="372" t="s">
        <v>493</v>
      </c>
      <c r="H227" s="372"/>
      <c r="I227" s="372"/>
      <c r="J227" s="372"/>
      <c r="K227" s="372"/>
      <c r="L227" s="372"/>
      <c r="M227" s="373"/>
    </row>
    <row r="228" spans="1:13" ht="16.8" x14ac:dyDescent="0.3">
      <c r="A228" s="364"/>
      <c r="B228" s="366"/>
      <c r="C228" s="372" t="s">
        <v>550</v>
      </c>
      <c r="D228" s="372"/>
      <c r="E228" s="372"/>
      <c r="F228" s="372"/>
      <c r="G228" s="372" t="s">
        <v>493</v>
      </c>
      <c r="H228" s="372"/>
      <c r="I228" s="372"/>
      <c r="J228" s="372"/>
      <c r="K228" s="372"/>
      <c r="L228" s="372"/>
      <c r="M228" s="373"/>
    </row>
    <row r="229" spans="1:13" ht="16.8" x14ac:dyDescent="0.3">
      <c r="A229" s="364"/>
      <c r="B229" s="366"/>
      <c r="C229" s="372" t="s">
        <v>549</v>
      </c>
      <c r="D229" s="372"/>
      <c r="E229" s="372"/>
      <c r="F229" s="372"/>
      <c r="G229" s="372" t="s">
        <v>493</v>
      </c>
      <c r="H229" s="372"/>
      <c r="I229" s="372"/>
      <c r="J229" s="372"/>
      <c r="K229" s="372"/>
      <c r="L229" s="372"/>
      <c r="M229" s="373"/>
    </row>
    <row r="230" spans="1:13" ht="16.8" x14ac:dyDescent="0.3">
      <c r="A230" s="364"/>
      <c r="B230" s="366"/>
      <c r="C230" s="372" t="s">
        <v>548</v>
      </c>
      <c r="D230" s="372"/>
      <c r="E230" s="372"/>
      <c r="F230" s="372"/>
      <c r="G230" s="372" t="s">
        <v>493</v>
      </c>
      <c r="H230" s="372"/>
      <c r="I230" s="372"/>
      <c r="J230" s="372"/>
      <c r="K230" s="372"/>
      <c r="L230" s="372"/>
      <c r="M230" s="373"/>
    </row>
    <row r="231" spans="1:13" ht="16.8" x14ac:dyDescent="0.3">
      <c r="A231" s="364"/>
      <c r="B231" s="366"/>
      <c r="C231" s="372" t="s">
        <v>547</v>
      </c>
      <c r="D231" s="372"/>
      <c r="E231" s="372"/>
      <c r="F231" s="372"/>
      <c r="G231" s="372" t="s">
        <v>493</v>
      </c>
      <c r="H231" s="372"/>
      <c r="I231" s="372"/>
      <c r="J231" s="372"/>
      <c r="K231" s="372"/>
      <c r="L231" s="372"/>
      <c r="M231" s="373"/>
    </row>
    <row r="232" spans="1:13" ht="16.8" x14ac:dyDescent="0.3">
      <c r="A232" s="364"/>
      <c r="B232" s="366"/>
      <c r="C232" s="372" t="s">
        <v>546</v>
      </c>
      <c r="D232" s="372"/>
      <c r="E232" s="372"/>
      <c r="F232" s="372"/>
      <c r="G232" s="372" t="s">
        <v>493</v>
      </c>
      <c r="H232" s="372"/>
      <c r="I232" s="372"/>
      <c r="J232" s="372"/>
      <c r="K232" s="372"/>
      <c r="L232" s="372"/>
      <c r="M232" s="373"/>
    </row>
    <row r="233" spans="1:13" ht="16.8" x14ac:dyDescent="0.3">
      <c r="A233" s="364"/>
      <c r="B233" s="366"/>
      <c r="C233" s="372" t="s">
        <v>545</v>
      </c>
      <c r="D233" s="372"/>
      <c r="E233" s="372"/>
      <c r="F233" s="372"/>
      <c r="G233" s="372" t="s">
        <v>493</v>
      </c>
      <c r="H233" s="372"/>
      <c r="I233" s="372"/>
      <c r="J233" s="372"/>
      <c r="K233" s="372"/>
      <c r="L233" s="372"/>
      <c r="M233" s="373"/>
    </row>
    <row r="234" spans="1:13" ht="16.8" x14ac:dyDescent="0.3">
      <c r="A234" s="370">
        <v>6</v>
      </c>
      <c r="B234" s="366" t="s">
        <v>555</v>
      </c>
      <c r="C234" s="372" t="s">
        <v>494</v>
      </c>
      <c r="D234" s="372"/>
      <c r="E234" s="372"/>
      <c r="F234" s="372"/>
      <c r="G234" s="372" t="s">
        <v>493</v>
      </c>
      <c r="H234" s="372"/>
      <c r="I234" s="372"/>
      <c r="J234" s="372"/>
      <c r="K234" s="372"/>
      <c r="L234" s="372"/>
      <c r="M234" s="373"/>
    </row>
    <row r="235" spans="1:13" ht="16.8" x14ac:dyDescent="0.3">
      <c r="A235" s="370"/>
      <c r="B235" s="366"/>
      <c r="C235" s="372" t="s">
        <v>494</v>
      </c>
      <c r="D235" s="372"/>
      <c r="E235" s="372"/>
      <c r="F235" s="372"/>
      <c r="G235" s="372" t="s">
        <v>493</v>
      </c>
      <c r="H235" s="372"/>
      <c r="I235" s="372"/>
      <c r="J235" s="372"/>
      <c r="K235" s="372"/>
      <c r="L235" s="372"/>
      <c r="M235" s="373"/>
    </row>
    <row r="236" spans="1:13" ht="16.8" x14ac:dyDescent="0.3">
      <c r="A236" s="370"/>
      <c r="B236" s="366"/>
      <c r="C236" s="372" t="s">
        <v>494</v>
      </c>
      <c r="D236" s="372"/>
      <c r="E236" s="372"/>
      <c r="F236" s="372"/>
      <c r="G236" s="372" t="s">
        <v>493</v>
      </c>
      <c r="H236" s="372"/>
      <c r="I236" s="372"/>
      <c r="J236" s="372"/>
      <c r="K236" s="372"/>
      <c r="L236" s="372"/>
      <c r="M236" s="373"/>
    </row>
    <row r="237" spans="1:13" ht="16.8" x14ac:dyDescent="0.3">
      <c r="A237" s="370"/>
      <c r="B237" s="366"/>
      <c r="C237" s="372" t="s">
        <v>494</v>
      </c>
      <c r="D237" s="372"/>
      <c r="E237" s="372"/>
      <c r="F237" s="372"/>
      <c r="G237" s="372" t="s">
        <v>493</v>
      </c>
      <c r="H237" s="372"/>
      <c r="I237" s="372"/>
      <c r="J237" s="372"/>
      <c r="K237" s="372"/>
      <c r="L237" s="372"/>
      <c r="M237" s="373"/>
    </row>
    <row r="238" spans="1:13" ht="16.8" x14ac:dyDescent="0.3">
      <c r="A238" s="370"/>
      <c r="B238" s="366"/>
      <c r="C238" s="372" t="s">
        <v>494</v>
      </c>
      <c r="D238" s="372"/>
      <c r="E238" s="372"/>
      <c r="F238" s="372"/>
      <c r="G238" s="372" t="s">
        <v>493</v>
      </c>
      <c r="H238" s="372"/>
      <c r="I238" s="372"/>
      <c r="J238" s="372"/>
      <c r="K238" s="372"/>
      <c r="L238" s="372"/>
      <c r="M238" s="373"/>
    </row>
    <row r="239" spans="1:13" ht="16.8" x14ac:dyDescent="0.3">
      <c r="A239" s="370"/>
      <c r="B239" s="366"/>
      <c r="C239" s="372" t="s">
        <v>494</v>
      </c>
      <c r="D239" s="372"/>
      <c r="E239" s="372"/>
      <c r="F239" s="372"/>
      <c r="G239" s="372" t="s">
        <v>493</v>
      </c>
      <c r="H239" s="372"/>
      <c r="I239" s="372"/>
      <c r="J239" s="372"/>
      <c r="K239" s="372"/>
      <c r="L239" s="372"/>
      <c r="M239" s="373"/>
    </row>
    <row r="240" spans="1:13" ht="16.8" x14ac:dyDescent="0.3">
      <c r="A240" s="370"/>
      <c r="B240" s="366"/>
      <c r="C240" s="372" t="s">
        <v>494</v>
      </c>
      <c r="D240" s="372"/>
      <c r="E240" s="372"/>
      <c r="F240" s="372"/>
      <c r="G240" s="372" t="s">
        <v>493</v>
      </c>
      <c r="H240" s="372"/>
      <c r="I240" s="372"/>
      <c r="J240" s="372"/>
      <c r="K240" s="372"/>
      <c r="L240" s="372"/>
      <c r="M240" s="373"/>
    </row>
    <row r="241" spans="1:13" ht="16.8" x14ac:dyDescent="0.3">
      <c r="A241" s="370"/>
      <c r="B241" s="366"/>
      <c r="C241" s="372" t="s">
        <v>494</v>
      </c>
      <c r="D241" s="372"/>
      <c r="E241" s="372"/>
      <c r="F241" s="372"/>
      <c r="G241" s="372" t="s">
        <v>493</v>
      </c>
      <c r="H241" s="372"/>
      <c r="I241" s="372"/>
      <c r="J241" s="372"/>
      <c r="K241" s="372"/>
      <c r="L241" s="372"/>
      <c r="M241" s="373"/>
    </row>
    <row r="242" spans="1:13" ht="16.8" x14ac:dyDescent="0.3">
      <c r="A242" s="370"/>
      <c r="B242" s="366"/>
      <c r="C242" s="372" t="s">
        <v>494</v>
      </c>
      <c r="D242" s="372"/>
      <c r="E242" s="372"/>
      <c r="F242" s="372"/>
      <c r="G242" s="372" t="s">
        <v>493</v>
      </c>
      <c r="H242" s="372"/>
      <c r="I242" s="372"/>
      <c r="J242" s="372"/>
      <c r="K242" s="372"/>
      <c r="L242" s="372"/>
      <c r="M242" s="373"/>
    </row>
    <row r="243" spans="1:13" ht="16.8" x14ac:dyDescent="0.3">
      <c r="A243" s="370"/>
      <c r="B243" s="366"/>
      <c r="C243" s="372" t="s">
        <v>494</v>
      </c>
      <c r="D243" s="372"/>
      <c r="E243" s="372"/>
      <c r="F243" s="372"/>
      <c r="G243" s="372" t="s">
        <v>493</v>
      </c>
      <c r="H243" s="372"/>
      <c r="I243" s="372"/>
      <c r="J243" s="372"/>
      <c r="K243" s="372"/>
      <c r="L243" s="372"/>
      <c r="M243" s="373"/>
    </row>
    <row r="244" spans="1:13" ht="16.8" x14ac:dyDescent="0.3">
      <c r="A244" s="370"/>
      <c r="B244" s="366"/>
      <c r="C244" s="372" t="s">
        <v>494</v>
      </c>
      <c r="D244" s="372"/>
      <c r="E244" s="372"/>
      <c r="F244" s="372"/>
      <c r="G244" s="372" t="s">
        <v>493</v>
      </c>
      <c r="H244" s="372"/>
      <c r="I244" s="372"/>
      <c r="J244" s="372"/>
      <c r="K244" s="372"/>
      <c r="L244" s="372"/>
      <c r="M244" s="373"/>
    </row>
    <row r="245" spans="1:13" ht="16.8" x14ac:dyDescent="0.3">
      <c r="A245" s="370"/>
      <c r="B245" s="366"/>
      <c r="C245" s="372" t="s">
        <v>494</v>
      </c>
      <c r="D245" s="372"/>
      <c r="E245" s="372"/>
      <c r="F245" s="372"/>
      <c r="G245" s="372" t="s">
        <v>493</v>
      </c>
      <c r="H245" s="372"/>
      <c r="I245" s="372"/>
      <c r="J245" s="372"/>
      <c r="K245" s="372"/>
      <c r="L245" s="372"/>
      <c r="M245" s="373"/>
    </row>
    <row r="246" spans="1:13" ht="16.8" x14ac:dyDescent="0.3">
      <c r="A246" s="370"/>
      <c r="B246" s="366"/>
      <c r="C246" s="372" t="s">
        <v>494</v>
      </c>
      <c r="D246" s="372"/>
      <c r="E246" s="372"/>
      <c r="F246" s="372"/>
      <c r="G246" s="372" t="s">
        <v>493</v>
      </c>
      <c r="H246" s="372"/>
      <c r="I246" s="372"/>
      <c r="J246" s="372"/>
      <c r="K246" s="372"/>
      <c r="L246" s="372"/>
      <c r="M246" s="373"/>
    </row>
    <row r="247" spans="1:13" ht="16.8" x14ac:dyDescent="0.3">
      <c r="A247" s="370"/>
      <c r="B247" s="366"/>
      <c r="C247" s="372" t="s">
        <v>494</v>
      </c>
      <c r="D247" s="372"/>
      <c r="E247" s="372"/>
      <c r="F247" s="372"/>
      <c r="G247" s="372" t="s">
        <v>493</v>
      </c>
      <c r="H247" s="372"/>
      <c r="I247" s="372"/>
      <c r="J247" s="372"/>
      <c r="K247" s="372"/>
      <c r="L247" s="372"/>
      <c r="M247" s="373"/>
    </row>
    <row r="248" spans="1:13" ht="16.8" x14ac:dyDescent="0.3">
      <c r="A248" s="370"/>
      <c r="B248" s="366"/>
      <c r="C248" s="372" t="s">
        <v>494</v>
      </c>
      <c r="D248" s="372"/>
      <c r="E248" s="372"/>
      <c r="F248" s="372"/>
      <c r="G248" s="372" t="s">
        <v>493</v>
      </c>
      <c r="H248" s="372"/>
      <c r="I248" s="372"/>
      <c r="J248" s="372"/>
      <c r="K248" s="372"/>
      <c r="L248" s="372"/>
      <c r="M248" s="373"/>
    </row>
    <row r="249" spans="1:13" ht="28.2" customHeight="1" x14ac:dyDescent="0.3">
      <c r="A249" s="364">
        <v>7</v>
      </c>
      <c r="B249" s="366" t="s">
        <v>557</v>
      </c>
      <c r="C249" s="372" t="s">
        <v>552</v>
      </c>
      <c r="D249" s="372"/>
      <c r="E249" s="372"/>
      <c r="F249" s="372"/>
      <c r="G249" s="372" t="s">
        <v>493</v>
      </c>
      <c r="H249" s="372"/>
      <c r="I249" s="372"/>
      <c r="J249" s="372"/>
      <c r="K249" s="372"/>
      <c r="L249" s="372"/>
      <c r="M249" s="373"/>
    </row>
    <row r="250" spans="1:13" ht="16.8" x14ac:dyDescent="0.3">
      <c r="A250" s="364"/>
      <c r="B250" s="366"/>
      <c r="C250" s="372" t="s">
        <v>553</v>
      </c>
      <c r="D250" s="372"/>
      <c r="E250" s="372"/>
      <c r="F250" s="372"/>
      <c r="G250" s="372" t="s">
        <v>493</v>
      </c>
      <c r="H250" s="372"/>
      <c r="I250" s="372"/>
      <c r="J250" s="372"/>
      <c r="K250" s="372"/>
      <c r="L250" s="372"/>
      <c r="M250" s="373"/>
    </row>
    <row r="251" spans="1:13" ht="17.399999999999999" thickBot="1" x14ac:dyDescent="0.35">
      <c r="A251" s="365"/>
      <c r="B251" s="367"/>
      <c r="C251" s="376" t="s">
        <v>554</v>
      </c>
      <c r="D251" s="376"/>
      <c r="E251" s="376"/>
      <c r="F251" s="376"/>
      <c r="G251" s="376" t="s">
        <v>493</v>
      </c>
      <c r="H251" s="376"/>
      <c r="I251" s="376"/>
      <c r="J251" s="376"/>
      <c r="K251" s="376"/>
      <c r="L251" s="376"/>
      <c r="M251" s="377"/>
    </row>
    <row r="252" spans="1:13" ht="17.399999999999999" x14ac:dyDescent="0.55000000000000004">
      <c r="A252" s="147"/>
      <c r="B252" s="158"/>
      <c r="C252" s="158"/>
      <c r="D252" s="158"/>
      <c r="E252" s="158"/>
      <c r="F252" s="158"/>
      <c r="G252" s="158"/>
      <c r="H252" s="158"/>
      <c r="I252" s="158"/>
      <c r="J252" s="158"/>
      <c r="K252" s="158"/>
      <c r="L252" s="158"/>
      <c r="M252" s="143"/>
    </row>
    <row r="253" spans="1:13" ht="18" thickBot="1" x14ac:dyDescent="0.6">
      <c r="A253" s="96">
        <v>11</v>
      </c>
      <c r="B253" s="156" t="s">
        <v>558</v>
      </c>
      <c r="C253" s="166"/>
      <c r="D253" s="166"/>
      <c r="E253" s="166"/>
      <c r="F253" s="166"/>
      <c r="G253" s="166"/>
      <c r="H253" s="165"/>
      <c r="I253" s="165"/>
      <c r="J253" s="165"/>
      <c r="K253" s="165"/>
      <c r="L253" s="165"/>
      <c r="M253" s="143"/>
    </row>
    <row r="254" spans="1:13" ht="16.2" x14ac:dyDescent="0.3">
      <c r="A254" s="159" t="s">
        <v>505</v>
      </c>
      <c r="B254" s="215" t="s">
        <v>559</v>
      </c>
      <c r="C254" s="368" t="s">
        <v>560</v>
      </c>
      <c r="D254" s="368"/>
      <c r="E254" s="368"/>
      <c r="F254" s="368"/>
      <c r="G254" s="368" t="s">
        <v>561</v>
      </c>
      <c r="H254" s="368"/>
      <c r="I254" s="368"/>
      <c r="J254" s="368"/>
      <c r="K254" s="368"/>
      <c r="L254" s="368"/>
      <c r="M254" s="369"/>
    </row>
    <row r="255" spans="1:13" ht="17.399999999999999" thickBot="1" x14ac:dyDescent="0.35">
      <c r="A255" s="146">
        <v>1</v>
      </c>
      <c r="B255" s="213"/>
      <c r="C255" s="376"/>
      <c r="D255" s="376"/>
      <c r="E255" s="376"/>
      <c r="F255" s="376"/>
      <c r="G255" s="376"/>
      <c r="H255" s="376"/>
      <c r="I255" s="376"/>
      <c r="J255" s="376"/>
      <c r="K255" s="376"/>
      <c r="L255" s="376"/>
      <c r="M255" s="377"/>
    </row>
    <row r="256" spans="1:13" ht="17.399999999999999" x14ac:dyDescent="0.55000000000000004">
      <c r="A256" s="147"/>
      <c r="B256" s="160"/>
      <c r="C256" s="148"/>
      <c r="D256" s="148"/>
      <c r="E256" s="148"/>
      <c r="F256" s="148"/>
      <c r="G256" s="148"/>
      <c r="H256" s="148"/>
      <c r="I256" s="148"/>
      <c r="J256" s="148"/>
      <c r="K256" s="148"/>
      <c r="L256" s="148"/>
      <c r="M256" s="143"/>
    </row>
    <row r="257" spans="1:13" ht="18" thickBot="1" x14ac:dyDescent="0.6">
      <c r="A257" s="96">
        <v>12</v>
      </c>
      <c r="B257" s="156" t="s">
        <v>1095</v>
      </c>
      <c r="C257" s="156"/>
      <c r="D257" s="166"/>
      <c r="E257" s="165"/>
      <c r="F257" s="165"/>
      <c r="G257" s="165"/>
      <c r="H257" s="165"/>
      <c r="I257" s="165"/>
      <c r="J257" s="165"/>
      <c r="K257" s="165"/>
      <c r="L257" s="165"/>
      <c r="M257" s="143"/>
    </row>
    <row r="258" spans="1:13" ht="16.2" x14ac:dyDescent="0.3">
      <c r="A258" s="120" t="s">
        <v>505</v>
      </c>
      <c r="B258" s="217" t="s">
        <v>562</v>
      </c>
      <c r="C258" s="368" t="s">
        <v>563</v>
      </c>
      <c r="D258" s="368"/>
      <c r="E258" s="368" t="s">
        <v>564</v>
      </c>
      <c r="F258" s="368"/>
      <c r="G258" s="368"/>
      <c r="H258" s="368"/>
      <c r="I258" s="368"/>
      <c r="J258" s="368"/>
      <c r="K258" s="368"/>
      <c r="L258" s="368"/>
      <c r="M258" s="369"/>
    </row>
    <row r="259" spans="1:13" ht="16.8" x14ac:dyDescent="0.3">
      <c r="A259" s="240">
        <v>1</v>
      </c>
      <c r="B259" s="224" t="s">
        <v>565</v>
      </c>
      <c r="C259" s="366"/>
      <c r="D259" s="366"/>
      <c r="E259" s="421" t="s">
        <v>612</v>
      </c>
      <c r="F259" s="421"/>
      <c r="G259" s="421"/>
      <c r="H259" s="421"/>
      <c r="I259" s="421"/>
      <c r="J259" s="421"/>
      <c r="K259" s="421"/>
      <c r="L259" s="421"/>
      <c r="M259" s="422"/>
    </row>
    <row r="260" spans="1:13" ht="16.8" x14ac:dyDescent="0.3">
      <c r="A260" s="240">
        <v>2</v>
      </c>
      <c r="B260" s="224" t="s">
        <v>665</v>
      </c>
      <c r="C260" s="366"/>
      <c r="D260" s="366"/>
      <c r="E260" s="421" t="s">
        <v>613</v>
      </c>
      <c r="F260" s="421"/>
      <c r="G260" s="421"/>
      <c r="H260" s="421"/>
      <c r="I260" s="421"/>
      <c r="J260" s="421"/>
      <c r="K260" s="421"/>
      <c r="L260" s="421"/>
      <c r="M260" s="422"/>
    </row>
    <row r="261" spans="1:13" ht="16.8" x14ac:dyDescent="0.3">
      <c r="A261" s="240">
        <v>3</v>
      </c>
      <c r="B261" s="224" t="s">
        <v>495</v>
      </c>
      <c r="C261" s="366"/>
      <c r="D261" s="366"/>
      <c r="E261" s="421" t="s">
        <v>614</v>
      </c>
      <c r="F261" s="421"/>
      <c r="G261" s="421"/>
      <c r="H261" s="421"/>
      <c r="I261" s="421"/>
      <c r="J261" s="421"/>
      <c r="K261" s="421"/>
      <c r="L261" s="421"/>
      <c r="M261" s="422"/>
    </row>
    <row r="262" spans="1:13" ht="16.8" x14ac:dyDescent="0.3">
      <c r="A262" s="240">
        <v>4</v>
      </c>
      <c r="B262" s="224" t="s">
        <v>566</v>
      </c>
      <c r="C262" s="366"/>
      <c r="D262" s="366"/>
      <c r="E262" s="362" t="s">
        <v>615</v>
      </c>
      <c r="F262" s="362"/>
      <c r="G262" s="362"/>
      <c r="H262" s="362"/>
      <c r="I262" s="362"/>
      <c r="J262" s="362"/>
      <c r="K262" s="362"/>
      <c r="L262" s="362"/>
      <c r="M262" s="363"/>
    </row>
    <row r="263" spans="1:13" ht="16.8" x14ac:dyDescent="0.3">
      <c r="A263" s="240">
        <v>5</v>
      </c>
      <c r="B263" s="224" t="s">
        <v>496</v>
      </c>
      <c r="C263" s="366"/>
      <c r="D263" s="366"/>
      <c r="E263" s="421" t="s">
        <v>616</v>
      </c>
      <c r="F263" s="421"/>
      <c r="G263" s="421"/>
      <c r="H263" s="421"/>
      <c r="I263" s="421"/>
      <c r="J263" s="421"/>
      <c r="K263" s="421"/>
      <c r="L263" s="421"/>
      <c r="M263" s="422"/>
    </row>
    <row r="264" spans="1:13" ht="16.8" x14ac:dyDescent="0.3">
      <c r="A264" s="240">
        <v>6</v>
      </c>
      <c r="B264" s="224" t="s">
        <v>729</v>
      </c>
      <c r="C264" s="366"/>
      <c r="D264" s="366"/>
      <c r="E264" s="421" t="s">
        <v>617</v>
      </c>
      <c r="F264" s="421"/>
      <c r="G264" s="421"/>
      <c r="H264" s="421"/>
      <c r="I264" s="421"/>
      <c r="J264" s="421"/>
      <c r="K264" s="421"/>
      <c r="L264" s="421"/>
      <c r="M264" s="422"/>
    </row>
    <row r="265" spans="1:13" ht="16.8" x14ac:dyDescent="0.3">
      <c r="A265" s="240">
        <v>7</v>
      </c>
      <c r="B265" s="224" t="s">
        <v>567</v>
      </c>
      <c r="C265" s="366"/>
      <c r="D265" s="366"/>
      <c r="E265" s="421" t="s">
        <v>618</v>
      </c>
      <c r="F265" s="421"/>
      <c r="G265" s="421"/>
      <c r="H265" s="421"/>
      <c r="I265" s="421"/>
      <c r="J265" s="421"/>
      <c r="K265" s="421"/>
      <c r="L265" s="421"/>
      <c r="M265" s="422"/>
    </row>
    <row r="266" spans="1:13" ht="16.8" x14ac:dyDescent="0.3">
      <c r="A266" s="240">
        <v>8</v>
      </c>
      <c r="B266" s="224" t="s">
        <v>568</v>
      </c>
      <c r="C266" s="366"/>
      <c r="D266" s="366"/>
      <c r="E266" s="421" t="s">
        <v>619</v>
      </c>
      <c r="F266" s="421"/>
      <c r="G266" s="421"/>
      <c r="H266" s="421"/>
      <c r="I266" s="421"/>
      <c r="J266" s="421"/>
      <c r="K266" s="421"/>
      <c r="L266" s="421"/>
      <c r="M266" s="422"/>
    </row>
    <row r="267" spans="1:13" ht="16.8" x14ac:dyDescent="0.3">
      <c r="A267" s="240">
        <v>9</v>
      </c>
      <c r="B267" s="224" t="s">
        <v>569</v>
      </c>
      <c r="C267" s="366"/>
      <c r="D267" s="366"/>
      <c r="E267" s="421" t="s">
        <v>619</v>
      </c>
      <c r="F267" s="421"/>
      <c r="G267" s="421"/>
      <c r="H267" s="421"/>
      <c r="I267" s="421"/>
      <c r="J267" s="421"/>
      <c r="K267" s="421"/>
      <c r="L267" s="421"/>
      <c r="M267" s="422"/>
    </row>
    <row r="268" spans="1:13" ht="16.8" x14ac:dyDescent="0.3">
      <c r="A268" s="240">
        <v>10</v>
      </c>
      <c r="B268" s="224" t="s">
        <v>570</v>
      </c>
      <c r="C268" s="366"/>
      <c r="D268" s="366"/>
      <c r="E268" s="421" t="s">
        <v>620</v>
      </c>
      <c r="F268" s="421"/>
      <c r="G268" s="421"/>
      <c r="H268" s="421"/>
      <c r="I268" s="421"/>
      <c r="J268" s="421"/>
      <c r="K268" s="421"/>
      <c r="L268" s="421"/>
      <c r="M268" s="422"/>
    </row>
    <row r="269" spans="1:13" ht="16.8" x14ac:dyDescent="0.3">
      <c r="A269" s="240">
        <v>11</v>
      </c>
      <c r="B269" s="224" t="s">
        <v>549</v>
      </c>
      <c r="C269" s="366"/>
      <c r="D269" s="366"/>
      <c r="E269" s="421" t="s">
        <v>621</v>
      </c>
      <c r="F269" s="421"/>
      <c r="G269" s="421"/>
      <c r="H269" s="421"/>
      <c r="I269" s="421"/>
      <c r="J269" s="421"/>
      <c r="K269" s="421"/>
      <c r="L269" s="421"/>
      <c r="M269" s="422"/>
    </row>
    <row r="270" spans="1:13" ht="16.8" x14ac:dyDescent="0.3">
      <c r="A270" s="240">
        <v>12</v>
      </c>
      <c r="B270" s="224" t="s">
        <v>571</v>
      </c>
      <c r="C270" s="366"/>
      <c r="D270" s="366"/>
      <c r="E270" s="421" t="s">
        <v>622</v>
      </c>
      <c r="F270" s="421"/>
      <c r="G270" s="421"/>
      <c r="H270" s="421"/>
      <c r="I270" s="421"/>
      <c r="J270" s="421"/>
      <c r="K270" s="421"/>
      <c r="L270" s="421"/>
      <c r="M270" s="422"/>
    </row>
    <row r="271" spans="1:13" ht="16.8" x14ac:dyDescent="0.3">
      <c r="A271" s="240">
        <v>13</v>
      </c>
      <c r="B271" s="224" t="s">
        <v>497</v>
      </c>
      <c r="C271" s="366"/>
      <c r="D271" s="366"/>
      <c r="E271" s="421" t="s">
        <v>498</v>
      </c>
      <c r="F271" s="421"/>
      <c r="G271" s="421"/>
      <c r="H271" s="421"/>
      <c r="I271" s="421"/>
      <c r="J271" s="421"/>
      <c r="K271" s="421"/>
      <c r="L271" s="421"/>
      <c r="M271" s="422"/>
    </row>
    <row r="272" spans="1:13" ht="16.8" x14ac:dyDescent="0.3">
      <c r="A272" s="240">
        <v>14</v>
      </c>
      <c r="B272" s="224" t="s">
        <v>572</v>
      </c>
      <c r="C272" s="366"/>
      <c r="D272" s="366"/>
      <c r="E272" s="421" t="s">
        <v>619</v>
      </c>
      <c r="F272" s="421"/>
      <c r="G272" s="421"/>
      <c r="H272" s="421"/>
      <c r="I272" s="421"/>
      <c r="J272" s="421"/>
      <c r="K272" s="421"/>
      <c r="L272" s="421"/>
      <c r="M272" s="422"/>
    </row>
    <row r="273" spans="1:13" ht="16.8" x14ac:dyDescent="0.3">
      <c r="A273" s="240">
        <v>15</v>
      </c>
      <c r="B273" s="224" t="s">
        <v>573</v>
      </c>
      <c r="C273" s="366"/>
      <c r="D273" s="366"/>
      <c r="E273" s="421" t="s">
        <v>623</v>
      </c>
      <c r="F273" s="421"/>
      <c r="G273" s="421"/>
      <c r="H273" s="421"/>
      <c r="I273" s="421"/>
      <c r="J273" s="421"/>
      <c r="K273" s="421"/>
      <c r="L273" s="421"/>
      <c r="M273" s="422"/>
    </row>
    <row r="274" spans="1:13" ht="16.8" x14ac:dyDescent="0.3">
      <c r="A274" s="240">
        <v>16</v>
      </c>
      <c r="B274" s="224" t="s">
        <v>574</v>
      </c>
      <c r="C274" s="366"/>
      <c r="D274" s="366"/>
      <c r="E274" s="421" t="s">
        <v>658</v>
      </c>
      <c r="F274" s="421"/>
      <c r="G274" s="421"/>
      <c r="H274" s="421"/>
      <c r="I274" s="421"/>
      <c r="J274" s="421"/>
      <c r="K274" s="421"/>
      <c r="L274" s="421"/>
      <c r="M274" s="422"/>
    </row>
    <row r="275" spans="1:13" ht="16.8" x14ac:dyDescent="0.3">
      <c r="A275" s="240">
        <v>17</v>
      </c>
      <c r="B275" s="224" t="s">
        <v>575</v>
      </c>
      <c r="C275" s="366"/>
      <c r="D275" s="366"/>
      <c r="E275" s="421" t="s">
        <v>913</v>
      </c>
      <c r="F275" s="421"/>
      <c r="G275" s="421"/>
      <c r="H275" s="421"/>
      <c r="I275" s="421"/>
      <c r="J275" s="421"/>
      <c r="K275" s="421"/>
      <c r="L275" s="421"/>
      <c r="M275" s="422"/>
    </row>
    <row r="276" spans="1:13" ht="16.8" x14ac:dyDescent="0.3">
      <c r="A276" s="240">
        <v>18</v>
      </c>
      <c r="B276" s="224" t="s">
        <v>499</v>
      </c>
      <c r="C276" s="366"/>
      <c r="D276" s="366"/>
      <c r="E276" s="421" t="s">
        <v>660</v>
      </c>
      <c r="F276" s="421"/>
      <c r="G276" s="421"/>
      <c r="H276" s="421"/>
      <c r="I276" s="421"/>
      <c r="J276" s="421"/>
      <c r="K276" s="421"/>
      <c r="L276" s="421"/>
      <c r="M276" s="422"/>
    </row>
    <row r="277" spans="1:13" ht="16.8" x14ac:dyDescent="0.3">
      <c r="A277" s="240">
        <v>19</v>
      </c>
      <c r="B277" s="224" t="s">
        <v>576</v>
      </c>
      <c r="C277" s="366"/>
      <c r="D277" s="366"/>
      <c r="E277" s="421" t="s">
        <v>659</v>
      </c>
      <c r="F277" s="421"/>
      <c r="G277" s="421"/>
      <c r="H277" s="421"/>
      <c r="I277" s="421"/>
      <c r="J277" s="421"/>
      <c r="K277" s="421"/>
      <c r="L277" s="421"/>
      <c r="M277" s="422"/>
    </row>
    <row r="278" spans="1:13" ht="16.8" x14ac:dyDescent="0.3">
      <c r="A278" s="240">
        <v>20</v>
      </c>
      <c r="B278" s="224" t="s">
        <v>577</v>
      </c>
      <c r="C278" s="366"/>
      <c r="D278" s="366"/>
      <c r="E278" s="421" t="s">
        <v>500</v>
      </c>
      <c r="F278" s="421"/>
      <c r="G278" s="421"/>
      <c r="H278" s="421"/>
      <c r="I278" s="421"/>
      <c r="J278" s="421"/>
      <c r="K278" s="421"/>
      <c r="L278" s="421"/>
      <c r="M278" s="422"/>
    </row>
    <row r="279" spans="1:13" ht="16.8" x14ac:dyDescent="0.3">
      <c r="A279" s="240">
        <v>21</v>
      </c>
      <c r="B279" s="224" t="s">
        <v>501</v>
      </c>
      <c r="C279" s="366"/>
      <c r="D279" s="366"/>
      <c r="E279" s="421" t="s">
        <v>624</v>
      </c>
      <c r="F279" s="421"/>
      <c r="G279" s="421"/>
      <c r="H279" s="421"/>
      <c r="I279" s="421"/>
      <c r="J279" s="421"/>
      <c r="K279" s="421"/>
      <c r="L279" s="421"/>
      <c r="M279" s="422"/>
    </row>
    <row r="280" spans="1:13" ht="16.8" x14ac:dyDescent="0.3">
      <c r="A280" s="240">
        <v>22</v>
      </c>
      <c r="B280" s="224" t="s">
        <v>578</v>
      </c>
      <c r="C280" s="366"/>
      <c r="D280" s="366"/>
      <c r="E280" s="421" t="s">
        <v>625</v>
      </c>
      <c r="F280" s="421"/>
      <c r="G280" s="421"/>
      <c r="H280" s="421"/>
      <c r="I280" s="421"/>
      <c r="J280" s="421"/>
      <c r="K280" s="421"/>
      <c r="L280" s="421"/>
      <c r="M280" s="422"/>
    </row>
    <row r="281" spans="1:13" ht="16.8" x14ac:dyDescent="0.3">
      <c r="A281" s="240">
        <v>23</v>
      </c>
      <c r="B281" s="224" t="s">
        <v>579</v>
      </c>
      <c r="C281" s="366"/>
      <c r="D281" s="366"/>
      <c r="E281" s="421" t="s">
        <v>626</v>
      </c>
      <c r="F281" s="421"/>
      <c r="G281" s="421"/>
      <c r="H281" s="421"/>
      <c r="I281" s="421"/>
      <c r="J281" s="421"/>
      <c r="K281" s="421"/>
      <c r="L281" s="421"/>
      <c r="M281" s="422"/>
    </row>
    <row r="282" spans="1:13" ht="16.8" x14ac:dyDescent="0.3">
      <c r="A282" s="240">
        <v>24</v>
      </c>
      <c r="B282" s="224" t="s">
        <v>580</v>
      </c>
      <c r="C282" s="366"/>
      <c r="D282" s="366"/>
      <c r="E282" s="421" t="s">
        <v>627</v>
      </c>
      <c r="F282" s="421"/>
      <c r="G282" s="421"/>
      <c r="H282" s="421"/>
      <c r="I282" s="421"/>
      <c r="J282" s="421"/>
      <c r="K282" s="421"/>
      <c r="L282" s="421"/>
      <c r="M282" s="422"/>
    </row>
    <row r="283" spans="1:13" ht="16.8" x14ac:dyDescent="0.3">
      <c r="A283" s="240">
        <v>25</v>
      </c>
      <c r="B283" s="224" t="s">
        <v>664</v>
      </c>
      <c r="C283" s="366"/>
      <c r="D283" s="366"/>
      <c r="E283" s="421" t="s">
        <v>628</v>
      </c>
      <c r="F283" s="421"/>
      <c r="G283" s="421"/>
      <c r="H283" s="421"/>
      <c r="I283" s="421"/>
      <c r="J283" s="421"/>
      <c r="K283" s="421"/>
      <c r="L283" s="421"/>
      <c r="M283" s="422"/>
    </row>
    <row r="284" spans="1:13" ht="16.8" x14ac:dyDescent="0.3">
      <c r="A284" s="240">
        <v>26</v>
      </c>
      <c r="B284" s="224" t="s">
        <v>566</v>
      </c>
      <c r="C284" s="366"/>
      <c r="D284" s="366"/>
      <c r="E284" s="421" t="s">
        <v>628</v>
      </c>
      <c r="F284" s="421"/>
      <c r="G284" s="421"/>
      <c r="H284" s="421"/>
      <c r="I284" s="421"/>
      <c r="J284" s="421"/>
      <c r="K284" s="421"/>
      <c r="L284" s="421"/>
      <c r="M284" s="422"/>
    </row>
    <row r="285" spans="1:13" ht="16.8" x14ac:dyDescent="0.3">
      <c r="A285" s="240">
        <v>27</v>
      </c>
      <c r="B285" s="224" t="s">
        <v>581</v>
      </c>
      <c r="C285" s="366"/>
      <c r="D285" s="366"/>
      <c r="E285" s="362" t="s">
        <v>1133</v>
      </c>
      <c r="F285" s="362"/>
      <c r="G285" s="362"/>
      <c r="H285" s="362"/>
      <c r="I285" s="362"/>
      <c r="J285" s="362"/>
      <c r="K285" s="362"/>
      <c r="L285" s="362"/>
      <c r="M285" s="363"/>
    </row>
    <row r="286" spans="1:13" ht="17.399999999999999" x14ac:dyDescent="0.55000000000000004">
      <c r="A286" s="240">
        <v>28</v>
      </c>
      <c r="B286" s="161" t="s">
        <v>502</v>
      </c>
      <c r="C286" s="366"/>
      <c r="D286" s="366"/>
      <c r="E286" s="372" t="s">
        <v>914</v>
      </c>
      <c r="F286" s="372"/>
      <c r="G286" s="372"/>
      <c r="H286" s="372"/>
      <c r="I286" s="372"/>
      <c r="J286" s="372"/>
      <c r="K286" s="372"/>
      <c r="L286" s="372"/>
      <c r="M286" s="373"/>
    </row>
    <row r="287" spans="1:13" ht="16.8" x14ac:dyDescent="0.3">
      <c r="A287" s="240">
        <v>29</v>
      </c>
      <c r="B287" s="224" t="s">
        <v>582</v>
      </c>
      <c r="C287" s="366"/>
      <c r="D287" s="366"/>
      <c r="E287" s="421" t="s">
        <v>629</v>
      </c>
      <c r="F287" s="421"/>
      <c r="G287" s="421"/>
      <c r="H287" s="421"/>
      <c r="I287" s="421"/>
      <c r="J287" s="421"/>
      <c r="K287" s="421"/>
      <c r="L287" s="421"/>
      <c r="M287" s="422"/>
    </row>
    <row r="288" spans="1:13" ht="16.8" x14ac:dyDescent="0.3">
      <c r="A288" s="240">
        <v>30</v>
      </c>
      <c r="B288" s="224" t="s">
        <v>571</v>
      </c>
      <c r="C288" s="366"/>
      <c r="D288" s="366"/>
      <c r="E288" s="421" t="s">
        <v>630</v>
      </c>
      <c r="F288" s="421"/>
      <c r="G288" s="421"/>
      <c r="H288" s="421"/>
      <c r="I288" s="421"/>
      <c r="J288" s="421"/>
      <c r="K288" s="421"/>
      <c r="L288" s="421"/>
      <c r="M288" s="422"/>
    </row>
    <row r="289" spans="1:13" ht="16.8" x14ac:dyDescent="0.3">
      <c r="A289" s="240">
        <v>31</v>
      </c>
      <c r="B289" s="224" t="s">
        <v>583</v>
      </c>
      <c r="C289" s="366"/>
      <c r="D289" s="366"/>
      <c r="E289" s="421" t="s">
        <v>498</v>
      </c>
      <c r="F289" s="421"/>
      <c r="G289" s="421"/>
      <c r="H289" s="421"/>
      <c r="I289" s="421"/>
      <c r="J289" s="421"/>
      <c r="K289" s="421"/>
      <c r="L289" s="421"/>
      <c r="M289" s="422"/>
    </row>
    <row r="290" spans="1:13" ht="16.8" x14ac:dyDescent="0.3">
      <c r="A290" s="240">
        <v>32</v>
      </c>
      <c r="B290" s="224" t="s">
        <v>675</v>
      </c>
      <c r="C290" s="366"/>
      <c r="D290" s="366"/>
      <c r="E290" s="421" t="s">
        <v>661</v>
      </c>
      <c r="F290" s="421"/>
      <c r="G290" s="421"/>
      <c r="H290" s="421"/>
      <c r="I290" s="421"/>
      <c r="J290" s="421"/>
      <c r="K290" s="421"/>
      <c r="L290" s="421"/>
      <c r="M290" s="422"/>
    </row>
    <row r="291" spans="1:13" ht="16.8" x14ac:dyDescent="0.3">
      <c r="A291" s="240">
        <v>33</v>
      </c>
      <c r="B291" s="224" t="s">
        <v>584</v>
      </c>
      <c r="C291" s="366"/>
      <c r="D291" s="366"/>
      <c r="E291" s="421" t="s">
        <v>619</v>
      </c>
      <c r="F291" s="421"/>
      <c r="G291" s="421"/>
      <c r="H291" s="421"/>
      <c r="I291" s="421"/>
      <c r="J291" s="421"/>
      <c r="K291" s="421"/>
      <c r="L291" s="421"/>
      <c r="M291" s="422"/>
    </row>
    <row r="292" spans="1:13" ht="16.8" x14ac:dyDescent="0.3">
      <c r="A292" s="240">
        <v>34</v>
      </c>
      <c r="B292" s="224" t="s">
        <v>585</v>
      </c>
      <c r="C292" s="366"/>
      <c r="D292" s="366"/>
      <c r="E292" s="421" t="s">
        <v>631</v>
      </c>
      <c r="F292" s="421"/>
      <c r="G292" s="421"/>
      <c r="H292" s="421"/>
      <c r="I292" s="421"/>
      <c r="J292" s="421"/>
      <c r="K292" s="421"/>
      <c r="L292" s="421"/>
      <c r="M292" s="422"/>
    </row>
    <row r="293" spans="1:13" ht="16.8" x14ac:dyDescent="0.3">
      <c r="A293" s="240">
        <v>35</v>
      </c>
      <c r="B293" s="224" t="s">
        <v>681</v>
      </c>
      <c r="C293" s="366"/>
      <c r="D293" s="366"/>
      <c r="E293" s="421" t="s">
        <v>632</v>
      </c>
      <c r="F293" s="421"/>
      <c r="G293" s="421"/>
      <c r="H293" s="421"/>
      <c r="I293" s="421"/>
      <c r="J293" s="421"/>
      <c r="K293" s="421"/>
      <c r="L293" s="421"/>
      <c r="M293" s="422"/>
    </row>
    <row r="294" spans="1:13" ht="16.8" x14ac:dyDescent="0.3">
      <c r="A294" s="240">
        <v>36</v>
      </c>
      <c r="B294" s="224" t="s">
        <v>503</v>
      </c>
      <c r="C294" s="366"/>
      <c r="D294" s="366"/>
      <c r="E294" s="421" t="s">
        <v>498</v>
      </c>
      <c r="F294" s="421"/>
      <c r="G294" s="421"/>
      <c r="H294" s="421"/>
      <c r="I294" s="421"/>
      <c r="J294" s="421"/>
      <c r="K294" s="421"/>
      <c r="L294" s="421"/>
      <c r="M294" s="422"/>
    </row>
    <row r="295" spans="1:13" ht="17.399999999999999" thickBot="1" x14ac:dyDescent="0.35">
      <c r="A295" s="146">
        <v>37</v>
      </c>
      <c r="B295" s="225" t="s">
        <v>1132</v>
      </c>
      <c r="C295" s="367"/>
      <c r="D295" s="367"/>
      <c r="E295" s="419" t="s">
        <v>619</v>
      </c>
      <c r="F295" s="419"/>
      <c r="G295" s="419"/>
      <c r="H295" s="419"/>
      <c r="I295" s="419"/>
      <c r="J295" s="419"/>
      <c r="K295" s="419"/>
      <c r="L295" s="419"/>
      <c r="M295" s="420"/>
    </row>
    <row r="296" spans="1:13" ht="17.399999999999999" x14ac:dyDescent="0.55000000000000004">
      <c r="A296" s="147"/>
      <c r="B296" s="158"/>
      <c r="C296" s="158"/>
      <c r="D296" s="158"/>
      <c r="E296" s="158"/>
      <c r="F296" s="158"/>
      <c r="G296" s="158"/>
      <c r="H296" s="158"/>
      <c r="I296" s="158"/>
      <c r="J296" s="158"/>
      <c r="K296" s="158"/>
      <c r="L296" s="158"/>
      <c r="M296" s="143"/>
    </row>
    <row r="297" spans="1:13" ht="18" thickBot="1" x14ac:dyDescent="0.6">
      <c r="A297" s="96">
        <v>13</v>
      </c>
      <c r="B297" s="156" t="s">
        <v>586</v>
      </c>
      <c r="C297" s="156"/>
      <c r="D297" s="156"/>
      <c r="E297" s="166"/>
      <c r="F297" s="166"/>
      <c r="G297" s="166"/>
      <c r="H297" s="165"/>
      <c r="I297" s="165"/>
      <c r="J297" s="165"/>
      <c r="K297" s="165"/>
      <c r="L297" s="165"/>
      <c r="M297" s="143"/>
    </row>
    <row r="298" spans="1:13" ht="16.2" x14ac:dyDescent="0.3">
      <c r="A298" s="120" t="s">
        <v>434</v>
      </c>
      <c r="B298" s="368" t="s">
        <v>586</v>
      </c>
      <c r="C298" s="368"/>
      <c r="D298" s="368"/>
      <c r="E298" s="368"/>
      <c r="F298" s="368"/>
      <c r="G298" s="368"/>
      <c r="H298" s="368"/>
      <c r="I298" s="368"/>
      <c r="J298" s="368"/>
      <c r="K298" s="368"/>
      <c r="L298" s="368"/>
      <c r="M298" s="369"/>
    </row>
    <row r="299" spans="1:13" ht="16.8" x14ac:dyDescent="0.3">
      <c r="A299" s="240">
        <v>1</v>
      </c>
      <c r="B299" s="362" t="s">
        <v>915</v>
      </c>
      <c r="C299" s="362"/>
      <c r="D299" s="362"/>
      <c r="E299" s="362"/>
      <c r="F299" s="362"/>
      <c r="G299" s="362"/>
      <c r="H299" s="362"/>
      <c r="I299" s="362"/>
      <c r="J299" s="362"/>
      <c r="K299" s="362"/>
      <c r="L299" s="362"/>
      <c r="M299" s="363"/>
    </row>
    <row r="300" spans="1:13" ht="16.8" x14ac:dyDescent="0.3">
      <c r="A300" s="240">
        <v>2</v>
      </c>
      <c r="B300" s="362" t="s">
        <v>633</v>
      </c>
      <c r="C300" s="362"/>
      <c r="D300" s="362"/>
      <c r="E300" s="362"/>
      <c r="F300" s="362"/>
      <c r="G300" s="362"/>
      <c r="H300" s="362"/>
      <c r="I300" s="362"/>
      <c r="J300" s="362"/>
      <c r="K300" s="362"/>
      <c r="L300" s="362"/>
      <c r="M300" s="363"/>
    </row>
    <row r="301" spans="1:13" ht="16.8" x14ac:dyDescent="0.3">
      <c r="A301" s="240">
        <v>3</v>
      </c>
      <c r="B301" s="362" t="s">
        <v>833</v>
      </c>
      <c r="C301" s="362"/>
      <c r="D301" s="362"/>
      <c r="E301" s="362"/>
      <c r="F301" s="362"/>
      <c r="G301" s="362"/>
      <c r="H301" s="362"/>
      <c r="I301" s="362"/>
      <c r="J301" s="362"/>
      <c r="K301" s="362"/>
      <c r="L301" s="362"/>
      <c r="M301" s="363"/>
    </row>
    <row r="302" spans="1:13" ht="16.8" x14ac:dyDescent="0.3">
      <c r="A302" s="240">
        <v>4</v>
      </c>
      <c r="B302" s="362" t="s">
        <v>587</v>
      </c>
      <c r="C302" s="362"/>
      <c r="D302" s="362"/>
      <c r="E302" s="362"/>
      <c r="F302" s="362"/>
      <c r="G302" s="362"/>
      <c r="H302" s="362"/>
      <c r="I302" s="362"/>
      <c r="J302" s="362"/>
      <c r="K302" s="362"/>
      <c r="L302" s="362"/>
      <c r="M302" s="363"/>
    </row>
    <row r="303" spans="1:13" ht="16.8" x14ac:dyDescent="0.3">
      <c r="A303" s="240">
        <v>5</v>
      </c>
      <c r="B303" s="362" t="s">
        <v>588</v>
      </c>
      <c r="C303" s="362"/>
      <c r="D303" s="362"/>
      <c r="E303" s="362"/>
      <c r="F303" s="362"/>
      <c r="G303" s="362"/>
      <c r="H303" s="362"/>
      <c r="I303" s="362"/>
      <c r="J303" s="362"/>
      <c r="K303" s="362"/>
      <c r="L303" s="362"/>
      <c r="M303" s="363"/>
    </row>
    <row r="304" spans="1:13" ht="16.8" x14ac:dyDescent="0.3">
      <c r="A304" s="240">
        <v>6</v>
      </c>
      <c r="B304" s="362" t="s">
        <v>589</v>
      </c>
      <c r="C304" s="362"/>
      <c r="D304" s="362"/>
      <c r="E304" s="362"/>
      <c r="F304" s="362"/>
      <c r="G304" s="362"/>
      <c r="H304" s="362"/>
      <c r="I304" s="362"/>
      <c r="J304" s="362"/>
      <c r="K304" s="362"/>
      <c r="L304" s="362"/>
      <c r="M304" s="363"/>
    </row>
    <row r="305" spans="1:13" ht="16.8" x14ac:dyDescent="0.3">
      <c r="A305" s="240">
        <v>7</v>
      </c>
      <c r="B305" s="362" t="s">
        <v>590</v>
      </c>
      <c r="C305" s="362"/>
      <c r="D305" s="362"/>
      <c r="E305" s="362"/>
      <c r="F305" s="362"/>
      <c r="G305" s="362"/>
      <c r="H305" s="362"/>
      <c r="I305" s="362"/>
      <c r="J305" s="362"/>
      <c r="K305" s="362"/>
      <c r="L305" s="362"/>
      <c r="M305" s="363"/>
    </row>
    <row r="306" spans="1:13" ht="16.8" x14ac:dyDescent="0.3">
      <c r="A306" s="240">
        <v>8</v>
      </c>
      <c r="B306" s="362" t="s">
        <v>591</v>
      </c>
      <c r="C306" s="362"/>
      <c r="D306" s="362"/>
      <c r="E306" s="362"/>
      <c r="F306" s="362"/>
      <c r="G306" s="362"/>
      <c r="H306" s="362"/>
      <c r="I306" s="362"/>
      <c r="J306" s="362"/>
      <c r="K306" s="362"/>
      <c r="L306" s="362"/>
      <c r="M306" s="363"/>
    </row>
    <row r="307" spans="1:13" ht="16.8" x14ac:dyDescent="0.3">
      <c r="A307" s="240">
        <v>9</v>
      </c>
      <c r="B307" s="362" t="s">
        <v>679</v>
      </c>
      <c r="C307" s="362"/>
      <c r="D307" s="362"/>
      <c r="E307" s="362"/>
      <c r="F307" s="362"/>
      <c r="G307" s="362"/>
      <c r="H307" s="362"/>
      <c r="I307" s="362"/>
      <c r="J307" s="362"/>
      <c r="K307" s="362"/>
      <c r="L307" s="362"/>
      <c r="M307" s="363"/>
    </row>
    <row r="308" spans="1:13" ht="16.8" x14ac:dyDescent="0.3">
      <c r="A308" s="240">
        <v>10</v>
      </c>
      <c r="B308" s="362" t="s">
        <v>592</v>
      </c>
      <c r="C308" s="362"/>
      <c r="D308" s="362"/>
      <c r="E308" s="362"/>
      <c r="F308" s="362"/>
      <c r="G308" s="362"/>
      <c r="H308" s="362"/>
      <c r="I308" s="362"/>
      <c r="J308" s="362"/>
      <c r="K308" s="362"/>
      <c r="L308" s="362"/>
      <c r="M308" s="363"/>
    </row>
    <row r="309" spans="1:13" ht="16.8" x14ac:dyDescent="0.3">
      <c r="A309" s="240">
        <v>11</v>
      </c>
      <c r="B309" s="362" t="s">
        <v>824</v>
      </c>
      <c r="C309" s="362"/>
      <c r="D309" s="362"/>
      <c r="E309" s="362"/>
      <c r="F309" s="362"/>
      <c r="G309" s="362"/>
      <c r="H309" s="362"/>
      <c r="I309" s="362"/>
      <c r="J309" s="362"/>
      <c r="K309" s="362"/>
      <c r="L309" s="362"/>
      <c r="M309" s="363"/>
    </row>
    <row r="310" spans="1:13" ht="16.8" x14ac:dyDescent="0.3">
      <c r="A310" s="240">
        <v>12</v>
      </c>
      <c r="B310" s="362" t="s">
        <v>593</v>
      </c>
      <c r="C310" s="362"/>
      <c r="D310" s="362"/>
      <c r="E310" s="362"/>
      <c r="F310" s="362"/>
      <c r="G310" s="362"/>
      <c r="H310" s="362"/>
      <c r="I310" s="362"/>
      <c r="J310" s="362"/>
      <c r="K310" s="362"/>
      <c r="L310" s="362"/>
      <c r="M310" s="363"/>
    </row>
    <row r="311" spans="1:13" ht="16.8" x14ac:dyDescent="0.3">
      <c r="A311" s="240">
        <v>13</v>
      </c>
      <c r="B311" s="362" t="s">
        <v>594</v>
      </c>
      <c r="C311" s="362"/>
      <c r="D311" s="362"/>
      <c r="E311" s="362"/>
      <c r="F311" s="362"/>
      <c r="G311" s="362"/>
      <c r="H311" s="362"/>
      <c r="I311" s="362"/>
      <c r="J311" s="362"/>
      <c r="K311" s="362"/>
      <c r="L311" s="362"/>
      <c r="M311" s="363"/>
    </row>
    <row r="312" spans="1:13" ht="16.8" x14ac:dyDescent="0.3">
      <c r="A312" s="240">
        <v>14</v>
      </c>
      <c r="B312" s="362" t="s">
        <v>735</v>
      </c>
      <c r="C312" s="362"/>
      <c r="D312" s="362"/>
      <c r="E312" s="362"/>
      <c r="F312" s="362"/>
      <c r="G312" s="362"/>
      <c r="H312" s="362"/>
      <c r="I312" s="362"/>
      <c r="J312" s="362"/>
      <c r="K312" s="362"/>
      <c r="L312" s="362"/>
      <c r="M312" s="363"/>
    </row>
    <row r="313" spans="1:13" ht="16.8" x14ac:dyDescent="0.3">
      <c r="A313" s="240">
        <v>15</v>
      </c>
      <c r="B313" s="362" t="s">
        <v>595</v>
      </c>
      <c r="C313" s="362"/>
      <c r="D313" s="362"/>
      <c r="E313" s="362"/>
      <c r="F313" s="362"/>
      <c r="G313" s="362"/>
      <c r="H313" s="362"/>
      <c r="I313" s="362"/>
      <c r="J313" s="362"/>
      <c r="K313" s="362"/>
      <c r="L313" s="362"/>
      <c r="M313" s="363"/>
    </row>
    <row r="314" spans="1:13" ht="16.8" x14ac:dyDescent="0.3">
      <c r="A314" s="240">
        <v>16</v>
      </c>
      <c r="B314" s="362" t="s">
        <v>596</v>
      </c>
      <c r="C314" s="362"/>
      <c r="D314" s="362"/>
      <c r="E314" s="362"/>
      <c r="F314" s="362"/>
      <c r="G314" s="362"/>
      <c r="H314" s="362"/>
      <c r="I314" s="362"/>
      <c r="J314" s="362"/>
      <c r="K314" s="362"/>
      <c r="L314" s="362"/>
      <c r="M314" s="363"/>
    </row>
    <row r="315" spans="1:13" ht="16.8" x14ac:dyDescent="0.3">
      <c r="A315" s="240">
        <v>17</v>
      </c>
      <c r="B315" s="362" t="s">
        <v>834</v>
      </c>
      <c r="C315" s="362"/>
      <c r="D315" s="362"/>
      <c r="E315" s="362"/>
      <c r="F315" s="362"/>
      <c r="G315" s="362"/>
      <c r="H315" s="362"/>
      <c r="I315" s="362"/>
      <c r="J315" s="362"/>
      <c r="K315" s="362"/>
      <c r="L315" s="362"/>
      <c r="M315" s="363"/>
    </row>
    <row r="316" spans="1:13" ht="16.8" x14ac:dyDescent="0.3">
      <c r="A316" s="240">
        <v>18</v>
      </c>
      <c r="B316" s="362" t="s">
        <v>597</v>
      </c>
      <c r="C316" s="362"/>
      <c r="D316" s="362"/>
      <c r="E316" s="362"/>
      <c r="F316" s="362"/>
      <c r="G316" s="362"/>
      <c r="H316" s="362"/>
      <c r="I316" s="362"/>
      <c r="J316" s="362"/>
      <c r="K316" s="362"/>
      <c r="L316" s="362"/>
      <c r="M316" s="363"/>
    </row>
    <row r="317" spans="1:13" ht="16.8" x14ac:dyDescent="0.3">
      <c r="A317" s="240">
        <v>19</v>
      </c>
      <c r="B317" s="362" t="s">
        <v>598</v>
      </c>
      <c r="C317" s="362"/>
      <c r="D317" s="362"/>
      <c r="E317" s="362"/>
      <c r="F317" s="362"/>
      <c r="G317" s="362"/>
      <c r="H317" s="362"/>
      <c r="I317" s="362"/>
      <c r="J317" s="362"/>
      <c r="K317" s="362"/>
      <c r="L317" s="362"/>
      <c r="M317" s="363"/>
    </row>
    <row r="318" spans="1:13" ht="16.8" x14ac:dyDescent="0.3">
      <c r="A318" s="240">
        <v>20</v>
      </c>
      <c r="B318" s="362" t="s">
        <v>599</v>
      </c>
      <c r="C318" s="362"/>
      <c r="D318" s="362"/>
      <c r="E318" s="362"/>
      <c r="F318" s="362"/>
      <c r="G318" s="362"/>
      <c r="H318" s="362"/>
      <c r="I318" s="362"/>
      <c r="J318" s="362"/>
      <c r="K318" s="362"/>
      <c r="L318" s="362"/>
      <c r="M318" s="363"/>
    </row>
    <row r="319" spans="1:13" ht="16.8" x14ac:dyDescent="0.3">
      <c r="A319" s="240">
        <v>21</v>
      </c>
      <c r="B319" s="362" t="s">
        <v>600</v>
      </c>
      <c r="C319" s="362"/>
      <c r="D319" s="362"/>
      <c r="E319" s="362"/>
      <c r="F319" s="362"/>
      <c r="G319" s="362"/>
      <c r="H319" s="362"/>
      <c r="I319" s="362"/>
      <c r="J319" s="362"/>
      <c r="K319" s="362"/>
      <c r="L319" s="362"/>
      <c r="M319" s="363"/>
    </row>
    <row r="320" spans="1:13" ht="16.8" x14ac:dyDescent="0.3">
      <c r="A320" s="240">
        <v>22</v>
      </c>
      <c r="B320" s="362" t="s">
        <v>676</v>
      </c>
      <c r="C320" s="362"/>
      <c r="D320" s="362"/>
      <c r="E320" s="362"/>
      <c r="F320" s="362"/>
      <c r="G320" s="362"/>
      <c r="H320" s="362"/>
      <c r="I320" s="362"/>
      <c r="J320" s="362"/>
      <c r="K320" s="362"/>
      <c r="L320" s="362"/>
      <c r="M320" s="363"/>
    </row>
    <row r="321" spans="1:13" ht="16.8" x14ac:dyDescent="0.3">
      <c r="A321" s="240">
        <v>23</v>
      </c>
      <c r="B321" s="362" t="s">
        <v>601</v>
      </c>
      <c r="C321" s="362"/>
      <c r="D321" s="362"/>
      <c r="E321" s="362"/>
      <c r="F321" s="362"/>
      <c r="G321" s="362"/>
      <c r="H321" s="362"/>
      <c r="I321" s="362"/>
      <c r="J321" s="362"/>
      <c r="K321" s="362"/>
      <c r="L321" s="362"/>
      <c r="M321" s="363"/>
    </row>
    <row r="322" spans="1:13" ht="16.8" x14ac:dyDescent="0.3">
      <c r="A322" s="240">
        <v>24</v>
      </c>
      <c r="B322" s="362" t="s">
        <v>602</v>
      </c>
      <c r="C322" s="362"/>
      <c r="D322" s="362"/>
      <c r="E322" s="362"/>
      <c r="F322" s="362"/>
      <c r="G322" s="362"/>
      <c r="H322" s="362"/>
      <c r="I322" s="362"/>
      <c r="J322" s="362"/>
      <c r="K322" s="362"/>
      <c r="L322" s="362"/>
      <c r="M322" s="363"/>
    </row>
    <row r="323" spans="1:13" ht="16.8" x14ac:dyDescent="0.3">
      <c r="A323" s="240">
        <v>25</v>
      </c>
      <c r="B323" s="362" t="s">
        <v>603</v>
      </c>
      <c r="C323" s="362"/>
      <c r="D323" s="362"/>
      <c r="E323" s="362"/>
      <c r="F323" s="362"/>
      <c r="G323" s="362"/>
      <c r="H323" s="362"/>
      <c r="I323" s="362"/>
      <c r="J323" s="362"/>
      <c r="K323" s="362"/>
      <c r="L323" s="362"/>
      <c r="M323" s="363"/>
    </row>
    <row r="324" spans="1:13" ht="16.8" x14ac:dyDescent="0.3">
      <c r="A324" s="240">
        <v>26</v>
      </c>
      <c r="B324" s="362" t="s">
        <v>604</v>
      </c>
      <c r="C324" s="362"/>
      <c r="D324" s="362"/>
      <c r="E324" s="362"/>
      <c r="F324" s="362"/>
      <c r="G324" s="362"/>
      <c r="H324" s="362"/>
      <c r="I324" s="362"/>
      <c r="J324" s="362"/>
      <c r="K324" s="362"/>
      <c r="L324" s="362"/>
      <c r="M324" s="363"/>
    </row>
    <row r="325" spans="1:13" ht="16.8" x14ac:dyDescent="0.3">
      <c r="A325" s="240">
        <v>27</v>
      </c>
      <c r="B325" s="362" t="s">
        <v>605</v>
      </c>
      <c r="C325" s="362"/>
      <c r="D325" s="362"/>
      <c r="E325" s="362"/>
      <c r="F325" s="362"/>
      <c r="G325" s="362"/>
      <c r="H325" s="362"/>
      <c r="I325" s="362"/>
      <c r="J325" s="362"/>
      <c r="K325" s="362"/>
      <c r="L325" s="362"/>
      <c r="M325" s="363"/>
    </row>
    <row r="326" spans="1:13" ht="16.8" x14ac:dyDescent="0.3">
      <c r="A326" s="240">
        <v>29</v>
      </c>
      <c r="B326" s="362" t="s">
        <v>606</v>
      </c>
      <c r="C326" s="362"/>
      <c r="D326" s="362"/>
      <c r="E326" s="362"/>
      <c r="F326" s="362"/>
      <c r="G326" s="362"/>
      <c r="H326" s="362"/>
      <c r="I326" s="362"/>
      <c r="J326" s="362"/>
      <c r="K326" s="362"/>
      <c r="L326" s="362"/>
      <c r="M326" s="363"/>
    </row>
    <row r="327" spans="1:13" ht="16.8" x14ac:dyDescent="0.3">
      <c r="A327" s="277">
        <v>31</v>
      </c>
      <c r="B327" s="362" t="s">
        <v>607</v>
      </c>
      <c r="C327" s="362"/>
      <c r="D327" s="362"/>
      <c r="E327" s="362"/>
      <c r="F327" s="362"/>
      <c r="G327" s="362"/>
      <c r="H327" s="362"/>
      <c r="I327" s="362"/>
      <c r="J327" s="362"/>
      <c r="K327" s="362"/>
      <c r="L327" s="362"/>
      <c r="M327" s="363"/>
    </row>
    <row r="328" spans="1:13" ht="16.8" x14ac:dyDescent="0.3">
      <c r="A328" s="277">
        <v>33</v>
      </c>
      <c r="B328" s="362" t="s">
        <v>835</v>
      </c>
      <c r="C328" s="362"/>
      <c r="D328" s="362"/>
      <c r="E328" s="362"/>
      <c r="F328" s="362"/>
      <c r="G328" s="362"/>
      <c r="H328" s="362"/>
      <c r="I328" s="362"/>
      <c r="J328" s="362"/>
      <c r="K328" s="362"/>
      <c r="L328" s="362"/>
      <c r="M328" s="363"/>
    </row>
    <row r="329" spans="1:13" ht="16.8" x14ac:dyDescent="0.3">
      <c r="A329" s="277">
        <v>35</v>
      </c>
      <c r="B329" s="362" t="s">
        <v>608</v>
      </c>
      <c r="C329" s="362"/>
      <c r="D329" s="362"/>
      <c r="E329" s="362"/>
      <c r="F329" s="362"/>
      <c r="G329" s="362"/>
      <c r="H329" s="362"/>
      <c r="I329" s="362"/>
      <c r="J329" s="362"/>
      <c r="K329" s="362"/>
      <c r="L329" s="362"/>
      <c r="M329" s="363"/>
    </row>
    <row r="330" spans="1:13" ht="16.8" x14ac:dyDescent="0.3">
      <c r="A330" s="277">
        <v>37</v>
      </c>
      <c r="B330" s="362" t="s">
        <v>825</v>
      </c>
      <c r="C330" s="362"/>
      <c r="D330" s="362"/>
      <c r="E330" s="362"/>
      <c r="F330" s="362"/>
      <c r="G330" s="362"/>
      <c r="H330" s="362"/>
      <c r="I330" s="362"/>
      <c r="J330" s="362"/>
      <c r="K330" s="362"/>
      <c r="L330" s="362"/>
      <c r="M330" s="363"/>
    </row>
    <row r="331" spans="1:13" ht="16.8" x14ac:dyDescent="0.3">
      <c r="A331" s="277">
        <v>39</v>
      </c>
      <c r="B331" s="362" t="s">
        <v>826</v>
      </c>
      <c r="C331" s="362"/>
      <c r="D331" s="362"/>
      <c r="E331" s="362"/>
      <c r="F331" s="362"/>
      <c r="G331" s="362"/>
      <c r="H331" s="362"/>
      <c r="I331" s="362"/>
      <c r="J331" s="362"/>
      <c r="K331" s="362"/>
      <c r="L331" s="362"/>
      <c r="M331" s="363"/>
    </row>
    <row r="332" spans="1:13" ht="16.8" x14ac:dyDescent="0.3">
      <c r="A332" s="277">
        <v>41</v>
      </c>
      <c r="B332" s="362" t="s">
        <v>504</v>
      </c>
      <c r="C332" s="362"/>
      <c r="D332" s="362"/>
      <c r="E332" s="362"/>
      <c r="F332" s="362"/>
      <c r="G332" s="362"/>
      <c r="H332" s="362"/>
      <c r="I332" s="362"/>
      <c r="J332" s="362"/>
      <c r="K332" s="362"/>
      <c r="L332" s="362"/>
      <c r="M332" s="363"/>
    </row>
    <row r="333" spans="1:13" ht="16.8" x14ac:dyDescent="0.3">
      <c r="A333" s="277">
        <v>43</v>
      </c>
      <c r="B333" s="362" t="s">
        <v>609</v>
      </c>
      <c r="C333" s="362"/>
      <c r="D333" s="362"/>
      <c r="E333" s="362"/>
      <c r="F333" s="362"/>
      <c r="G333" s="362"/>
      <c r="H333" s="362"/>
      <c r="I333" s="362"/>
      <c r="J333" s="362"/>
      <c r="K333" s="362"/>
      <c r="L333" s="362"/>
      <c r="M333" s="363"/>
    </row>
    <row r="334" spans="1:13" ht="16.8" x14ac:dyDescent="0.3">
      <c r="A334" s="277">
        <v>45</v>
      </c>
      <c r="B334" s="362" t="s">
        <v>1069</v>
      </c>
      <c r="C334" s="362"/>
      <c r="D334" s="362"/>
      <c r="E334" s="362"/>
      <c r="F334" s="362"/>
      <c r="G334" s="362"/>
      <c r="H334" s="362"/>
      <c r="I334" s="362"/>
      <c r="J334" s="362"/>
      <c r="K334" s="362"/>
      <c r="L334" s="362"/>
      <c r="M334" s="363"/>
    </row>
    <row r="335" spans="1:13" ht="16.8" x14ac:dyDescent="0.3">
      <c r="A335" s="277">
        <v>47</v>
      </c>
      <c r="B335" s="362" t="s">
        <v>610</v>
      </c>
      <c r="C335" s="362"/>
      <c r="D335" s="362"/>
      <c r="E335" s="362"/>
      <c r="F335" s="362"/>
      <c r="G335" s="362"/>
      <c r="H335" s="362"/>
      <c r="I335" s="362"/>
      <c r="J335" s="362"/>
      <c r="K335" s="362"/>
      <c r="L335" s="362"/>
      <c r="M335" s="363"/>
    </row>
    <row r="336" spans="1:13" ht="16.8" x14ac:dyDescent="0.3">
      <c r="A336" s="277">
        <v>49</v>
      </c>
      <c r="B336" s="362" t="s">
        <v>836</v>
      </c>
      <c r="C336" s="362"/>
      <c r="D336" s="362"/>
      <c r="E336" s="362"/>
      <c r="F336" s="362"/>
      <c r="G336" s="362"/>
      <c r="H336" s="362"/>
      <c r="I336" s="362"/>
      <c r="J336" s="362"/>
      <c r="K336" s="362"/>
      <c r="L336" s="362"/>
      <c r="M336" s="363"/>
    </row>
    <row r="337" spans="1:13" ht="17.399999999999999" thickBot="1" x14ac:dyDescent="0.35">
      <c r="A337" s="146">
        <v>39</v>
      </c>
      <c r="B337" s="412" t="s">
        <v>611</v>
      </c>
      <c r="C337" s="412"/>
      <c r="D337" s="412"/>
      <c r="E337" s="412"/>
      <c r="F337" s="412"/>
      <c r="G337" s="412"/>
      <c r="H337" s="412"/>
      <c r="I337" s="412"/>
      <c r="J337" s="412"/>
      <c r="K337" s="412"/>
      <c r="L337" s="412"/>
      <c r="M337" s="413"/>
    </row>
    <row r="338" spans="1:13" ht="15.6" x14ac:dyDescent="0.4">
      <c r="A338" s="5"/>
      <c r="B338" s="5"/>
      <c r="C338" s="5"/>
      <c r="D338" s="5"/>
      <c r="E338" s="5"/>
      <c r="F338" s="5"/>
      <c r="G338" s="5"/>
      <c r="H338" s="5"/>
      <c r="I338" s="5"/>
      <c r="J338" s="5"/>
      <c r="K338" s="5"/>
      <c r="L338" s="5"/>
      <c r="M338" s="5"/>
    </row>
    <row r="339" spans="1:13" ht="15.6" x14ac:dyDescent="0.4">
      <c r="A339" s="5"/>
      <c r="B339" s="5"/>
      <c r="C339" s="5"/>
      <c r="D339" s="5"/>
      <c r="E339" s="5"/>
      <c r="F339" s="5"/>
      <c r="G339" s="5"/>
      <c r="H339" s="5"/>
      <c r="I339" s="5"/>
      <c r="J339" s="5"/>
      <c r="K339" s="5"/>
      <c r="L339" s="5"/>
      <c r="M339" s="5"/>
    </row>
    <row r="340" spans="1:13" ht="15.6" x14ac:dyDescent="0.4">
      <c r="A340" s="5"/>
      <c r="B340" s="5"/>
      <c r="C340" s="5"/>
      <c r="D340" s="5"/>
      <c r="E340" s="5"/>
      <c r="F340" s="5"/>
      <c r="G340" s="5"/>
      <c r="H340" s="5"/>
      <c r="I340" s="5"/>
      <c r="J340" s="5"/>
      <c r="K340" s="5"/>
      <c r="L340" s="5"/>
      <c r="M340" s="5"/>
    </row>
    <row r="341" spans="1:13" ht="15.6" x14ac:dyDescent="0.4">
      <c r="A341" s="5"/>
      <c r="B341" s="5"/>
      <c r="C341" s="5"/>
      <c r="D341" s="5"/>
      <c r="E341" s="5"/>
      <c r="F341" s="5"/>
      <c r="G341" s="5"/>
      <c r="H341" s="5"/>
      <c r="I341" s="5"/>
      <c r="J341" s="5"/>
      <c r="K341" s="5"/>
      <c r="L341" s="5"/>
      <c r="M341" s="5"/>
    </row>
    <row r="342" spans="1:13" ht="15.6" x14ac:dyDescent="0.4">
      <c r="A342" s="5"/>
      <c r="B342" s="5"/>
      <c r="C342" s="5"/>
      <c r="D342" s="5"/>
      <c r="E342" s="5"/>
      <c r="F342" s="5"/>
      <c r="G342" s="5"/>
      <c r="H342" s="5"/>
      <c r="I342" s="5"/>
      <c r="J342" s="5"/>
      <c r="K342" s="5"/>
      <c r="L342" s="5"/>
      <c r="M342" s="5"/>
    </row>
    <row r="343" spans="1:13" ht="15.6" x14ac:dyDescent="0.4">
      <c r="A343" s="5"/>
      <c r="B343" s="5"/>
      <c r="C343" s="5"/>
      <c r="D343" s="5"/>
      <c r="E343" s="5"/>
      <c r="F343" s="5"/>
      <c r="G343" s="5"/>
      <c r="H343" s="5"/>
      <c r="I343" s="5"/>
      <c r="J343" s="5"/>
      <c r="K343" s="5"/>
      <c r="L343" s="5"/>
      <c r="M343" s="5"/>
    </row>
    <row r="344" spans="1:13" ht="15.6" x14ac:dyDescent="0.4">
      <c r="A344" s="5"/>
      <c r="B344" s="5"/>
      <c r="C344" s="5"/>
      <c r="D344" s="5"/>
      <c r="E344" s="5"/>
      <c r="F344" s="5"/>
      <c r="G344" s="5"/>
      <c r="H344" s="5"/>
      <c r="I344" s="5"/>
      <c r="J344" s="5"/>
      <c r="K344" s="5"/>
      <c r="L344" s="5"/>
      <c r="M344" s="5"/>
    </row>
    <row r="345" spans="1:13" ht="15.6" x14ac:dyDescent="0.4">
      <c r="A345" s="5"/>
      <c r="B345" s="5"/>
      <c r="C345" s="5"/>
      <c r="D345" s="5"/>
      <c r="E345" s="5"/>
      <c r="F345" s="5"/>
      <c r="G345" s="5"/>
      <c r="H345" s="5"/>
      <c r="I345" s="5"/>
      <c r="J345" s="5"/>
      <c r="K345" s="5"/>
      <c r="L345" s="5"/>
      <c r="M345" s="5"/>
    </row>
    <row r="346" spans="1:13" ht="15.6" x14ac:dyDescent="0.4">
      <c r="A346" s="5"/>
      <c r="B346" s="5"/>
      <c r="C346" s="5"/>
      <c r="D346" s="5"/>
      <c r="E346" s="5"/>
      <c r="F346" s="5"/>
      <c r="G346" s="5"/>
      <c r="H346" s="5"/>
      <c r="I346" s="5"/>
      <c r="J346" s="5"/>
      <c r="K346" s="5"/>
      <c r="L346" s="5"/>
      <c r="M346" s="5"/>
    </row>
    <row r="347" spans="1:13" ht="15.6" x14ac:dyDescent="0.4">
      <c r="A347" s="5"/>
      <c r="B347" s="5"/>
      <c r="C347" s="5"/>
      <c r="D347" s="5"/>
      <c r="E347" s="5"/>
      <c r="F347" s="5"/>
      <c r="G347" s="5"/>
      <c r="H347" s="5"/>
      <c r="I347" s="5"/>
      <c r="J347" s="5"/>
      <c r="K347" s="5"/>
      <c r="L347" s="5"/>
      <c r="M347" s="5"/>
    </row>
    <row r="348" spans="1:13" ht="15.6" x14ac:dyDescent="0.4">
      <c r="A348" s="5"/>
      <c r="B348" s="5"/>
      <c r="C348" s="5"/>
      <c r="D348" s="5"/>
      <c r="E348" s="5"/>
      <c r="F348" s="5"/>
      <c r="G348" s="5"/>
      <c r="H348" s="5"/>
      <c r="I348" s="5"/>
      <c r="J348" s="5"/>
      <c r="K348" s="5"/>
      <c r="L348" s="5"/>
      <c r="M348" s="5"/>
    </row>
    <row r="349" spans="1:13" ht="15.6" x14ac:dyDescent="0.4">
      <c r="A349" s="5"/>
      <c r="B349" s="5"/>
      <c r="C349" s="5"/>
      <c r="D349" s="5"/>
      <c r="E349" s="5"/>
      <c r="F349" s="5"/>
      <c r="G349" s="5"/>
      <c r="H349" s="5"/>
      <c r="I349" s="5"/>
      <c r="J349" s="5"/>
      <c r="K349" s="5"/>
      <c r="L349" s="5"/>
      <c r="M349" s="5"/>
    </row>
    <row r="350" spans="1:13" ht="15.6" x14ac:dyDescent="0.4">
      <c r="A350" s="5"/>
      <c r="B350" s="5"/>
      <c r="C350" s="5"/>
      <c r="D350" s="5"/>
      <c r="E350" s="5"/>
      <c r="F350" s="5"/>
      <c r="G350" s="5"/>
      <c r="H350" s="5"/>
      <c r="I350" s="5"/>
      <c r="J350" s="5"/>
      <c r="K350" s="5"/>
      <c r="L350" s="5"/>
      <c r="M350" s="5"/>
    </row>
    <row r="351" spans="1:13" ht="15.6" x14ac:dyDescent="0.4">
      <c r="A351" s="5"/>
      <c r="B351" s="5"/>
      <c r="C351" s="5"/>
      <c r="D351" s="5"/>
      <c r="E351" s="5"/>
      <c r="F351" s="5"/>
      <c r="G351" s="5"/>
      <c r="H351" s="5"/>
      <c r="I351" s="5"/>
      <c r="J351" s="5"/>
      <c r="K351" s="5"/>
      <c r="L351" s="5"/>
      <c r="M351" s="5"/>
    </row>
    <row r="352" spans="1:13" ht="15.6" x14ac:dyDescent="0.4">
      <c r="A352" s="5"/>
      <c r="B352" s="5"/>
      <c r="C352" s="5"/>
      <c r="D352" s="5"/>
      <c r="E352" s="5"/>
      <c r="F352" s="5"/>
      <c r="G352" s="5"/>
      <c r="H352" s="5"/>
      <c r="I352" s="5"/>
      <c r="J352" s="5"/>
      <c r="K352" s="5"/>
      <c r="L352" s="5"/>
      <c r="M352" s="5"/>
    </row>
    <row r="353" spans="1:13" ht="15.6" x14ac:dyDescent="0.4">
      <c r="A353" s="5"/>
      <c r="B353" s="5"/>
      <c r="C353" s="5"/>
      <c r="D353" s="5"/>
      <c r="E353" s="5"/>
      <c r="F353" s="5"/>
      <c r="G353" s="5"/>
      <c r="H353" s="5"/>
      <c r="I353" s="5"/>
      <c r="J353" s="5"/>
      <c r="K353" s="5"/>
      <c r="L353" s="5"/>
      <c r="M353" s="5"/>
    </row>
    <row r="354" spans="1:13" ht="15.6" x14ac:dyDescent="0.4">
      <c r="A354" s="5"/>
      <c r="B354" s="5"/>
      <c r="C354" s="5"/>
      <c r="D354" s="5"/>
      <c r="E354" s="5"/>
      <c r="F354" s="5"/>
      <c r="G354" s="5"/>
      <c r="H354" s="5"/>
      <c r="I354" s="5"/>
      <c r="J354" s="5"/>
      <c r="K354" s="5"/>
      <c r="L354" s="5"/>
      <c r="M354" s="5"/>
    </row>
    <row r="355" spans="1:13" ht="15.6" x14ac:dyDescent="0.4">
      <c r="A355" s="5"/>
      <c r="B355" s="5"/>
      <c r="C355" s="5"/>
      <c r="D355" s="5"/>
      <c r="E355" s="5"/>
      <c r="F355" s="5"/>
      <c r="G355" s="5"/>
      <c r="H355" s="5"/>
      <c r="I355" s="5"/>
      <c r="J355" s="5"/>
      <c r="K355" s="5"/>
      <c r="L355" s="5"/>
      <c r="M355" s="5"/>
    </row>
    <row r="356" spans="1:13" ht="15.6" x14ac:dyDescent="0.4">
      <c r="A356" s="5"/>
      <c r="B356" s="5"/>
      <c r="C356" s="5"/>
      <c r="D356" s="5"/>
      <c r="E356" s="5"/>
      <c r="F356" s="5"/>
      <c r="G356" s="5"/>
      <c r="H356" s="5"/>
      <c r="I356" s="5"/>
      <c r="J356" s="5"/>
      <c r="K356" s="5"/>
      <c r="L356" s="5"/>
      <c r="M356" s="5"/>
    </row>
    <row r="357" spans="1:13" ht="15.6" x14ac:dyDescent="0.4">
      <c r="A357" s="5"/>
      <c r="B357" s="5"/>
      <c r="C357" s="5"/>
      <c r="D357" s="5"/>
      <c r="E357" s="5"/>
      <c r="F357" s="5"/>
      <c r="G357" s="5"/>
      <c r="H357" s="5"/>
      <c r="I357" s="5"/>
      <c r="J357" s="5"/>
      <c r="K357" s="5"/>
      <c r="L357" s="5"/>
      <c r="M357" s="5"/>
    </row>
    <row r="358" spans="1:13" ht="15.6" x14ac:dyDescent="0.4">
      <c r="A358" s="5"/>
      <c r="B358" s="5"/>
      <c r="C358" s="5"/>
      <c r="D358" s="5"/>
      <c r="E358" s="5"/>
      <c r="F358" s="5"/>
      <c r="G358" s="5"/>
      <c r="H358" s="5"/>
      <c r="I358" s="5"/>
      <c r="J358" s="5"/>
      <c r="K358" s="5"/>
      <c r="L358" s="5"/>
      <c r="M358" s="5"/>
    </row>
    <row r="359" spans="1:13" x14ac:dyDescent="0.3">
      <c r="A359" s="411" t="s">
        <v>842</v>
      </c>
      <c r="B359" s="411"/>
      <c r="C359" s="411"/>
      <c r="D359" s="411"/>
      <c r="E359" s="411"/>
      <c r="F359" s="411"/>
      <c r="G359" s="411"/>
      <c r="H359" s="411"/>
      <c r="I359" s="411"/>
      <c r="J359" s="411"/>
      <c r="K359" s="411"/>
      <c r="L359" s="411"/>
      <c r="M359" s="411"/>
    </row>
    <row r="360" spans="1:13" x14ac:dyDescent="0.3">
      <c r="A360" s="411" t="s">
        <v>853</v>
      </c>
      <c r="B360" s="411"/>
      <c r="C360" s="411"/>
      <c r="D360" s="411"/>
      <c r="E360" s="411"/>
      <c r="F360" s="411"/>
      <c r="G360" s="411"/>
      <c r="H360" s="411"/>
      <c r="I360" s="411"/>
      <c r="J360" s="411"/>
      <c r="K360" s="411"/>
      <c r="L360" s="411"/>
      <c r="M360" s="411"/>
    </row>
    <row r="361" spans="1:13" x14ac:dyDescent="0.3">
      <c r="A361" s="411" t="s">
        <v>77</v>
      </c>
      <c r="B361" s="411"/>
      <c r="C361" s="411"/>
      <c r="D361" s="411"/>
      <c r="E361" s="411"/>
      <c r="F361" s="411"/>
      <c r="G361" s="411"/>
      <c r="H361" s="411"/>
      <c r="I361" s="411"/>
      <c r="J361" s="411"/>
      <c r="K361" s="411"/>
      <c r="L361" s="411"/>
      <c r="M361" s="411"/>
    </row>
    <row r="362" spans="1:13" x14ac:dyDescent="0.3">
      <c r="A362" s="411" t="s">
        <v>1155</v>
      </c>
      <c r="B362" s="411"/>
      <c r="C362" s="411"/>
      <c r="D362" s="411"/>
      <c r="E362" s="411"/>
      <c r="F362" s="411"/>
      <c r="G362" s="411"/>
      <c r="H362" s="411"/>
      <c r="I362" s="411"/>
      <c r="J362" s="411"/>
      <c r="K362" s="411"/>
      <c r="L362" s="411"/>
      <c r="M362" s="411"/>
    </row>
    <row r="363" spans="1:13" x14ac:dyDescent="0.3">
      <c r="A363" s="411" t="s">
        <v>852</v>
      </c>
      <c r="B363" s="411"/>
      <c r="C363" s="411"/>
      <c r="D363" s="411"/>
      <c r="E363" s="411"/>
      <c r="F363" s="411"/>
      <c r="G363" s="411"/>
      <c r="H363" s="411"/>
      <c r="I363" s="411"/>
      <c r="J363" s="411"/>
      <c r="K363" s="411"/>
      <c r="L363" s="411"/>
      <c r="M363" s="411"/>
    </row>
    <row r="364" spans="1:13" ht="16.2" thickBot="1" x14ac:dyDescent="0.45">
      <c r="A364" s="414" t="str">
        <f>'پشتی بازنگری طبی'!B15</f>
        <v>د پوهنتون نوم دې ولیکل شي</v>
      </c>
      <c r="B364" s="414"/>
      <c r="C364" s="414"/>
      <c r="D364" s="414"/>
      <c r="E364" s="414"/>
      <c r="F364" s="29"/>
      <c r="G364" s="415" t="str">
        <f>'پشتی بازنگری طبی'!B16</f>
        <v>موقعیت: ولایت x</v>
      </c>
      <c r="H364" s="415"/>
      <c r="I364" s="416" t="str">
        <f>'پشتی بازنگری طبی'!C21</f>
        <v xml:space="preserve">د بیاکتنې نېټه: </v>
      </c>
      <c r="J364" s="416"/>
      <c r="K364" s="29"/>
      <c r="L364" s="30" t="str">
        <f>'پشتی بازنگری طبی'!E21</f>
        <v>1400/11/11</v>
      </c>
      <c r="M364" s="30" t="str">
        <f>'پشتی بازنگری طبی'!G21</f>
        <v>1400/11/12</v>
      </c>
    </row>
    <row r="365" spans="1:13" ht="39" customHeight="1" x14ac:dyDescent="0.3">
      <c r="A365" s="328" t="s">
        <v>1082</v>
      </c>
      <c r="B365" s="317"/>
      <c r="C365" s="317"/>
      <c r="D365" s="317"/>
      <c r="E365" s="318"/>
      <c r="F365" s="60"/>
      <c r="G365" s="417" t="s">
        <v>82</v>
      </c>
      <c r="H365" s="418"/>
      <c r="I365" s="324">
        <f>I375+I403+I445+I475</f>
        <v>96</v>
      </c>
      <c r="J365" s="325"/>
      <c r="K365" s="68"/>
      <c r="L365" s="69" t="s">
        <v>241</v>
      </c>
      <c r="M365" s="70">
        <f>L375+L403+L445+L475</f>
        <v>75.8</v>
      </c>
    </row>
    <row r="366" spans="1:13" ht="24.6" customHeight="1" x14ac:dyDescent="0.4">
      <c r="A366" s="319" t="s">
        <v>74</v>
      </c>
      <c r="B366" s="326" t="s">
        <v>79</v>
      </c>
      <c r="C366" s="327" t="s">
        <v>78</v>
      </c>
      <c r="D366" s="326" t="s">
        <v>52</v>
      </c>
      <c r="E366" s="320" t="s">
        <v>80</v>
      </c>
      <c r="F366" s="6"/>
      <c r="G366" s="352" t="s">
        <v>81</v>
      </c>
      <c r="H366" s="354" t="s">
        <v>141</v>
      </c>
      <c r="I366" s="347" t="s">
        <v>142</v>
      </c>
      <c r="J366" s="349" t="s">
        <v>143</v>
      </c>
      <c r="K366" s="6"/>
      <c r="L366" s="319" t="s">
        <v>916</v>
      </c>
      <c r="M366" s="320"/>
    </row>
    <row r="367" spans="1:13" ht="15.6" x14ac:dyDescent="0.4">
      <c r="A367" s="319"/>
      <c r="B367" s="326"/>
      <c r="C367" s="327"/>
      <c r="D367" s="326"/>
      <c r="E367" s="320"/>
      <c r="F367" s="6"/>
      <c r="G367" s="319"/>
      <c r="H367" s="326"/>
      <c r="I367" s="327"/>
      <c r="J367" s="320"/>
      <c r="K367" s="6"/>
      <c r="L367" s="228" t="s">
        <v>75</v>
      </c>
      <c r="M367" s="237" t="s">
        <v>140</v>
      </c>
    </row>
    <row r="368" spans="1:13" ht="37.799999999999997" x14ac:dyDescent="0.4">
      <c r="A368" s="321">
        <v>1.1000000000000001</v>
      </c>
      <c r="B368" s="338" t="s">
        <v>1083</v>
      </c>
      <c r="C368" s="227" t="s">
        <v>0</v>
      </c>
      <c r="D368" s="227" t="s">
        <v>300</v>
      </c>
      <c r="E368" s="313">
        <f>I375</f>
        <v>15</v>
      </c>
      <c r="F368" s="7"/>
      <c r="G368" s="235">
        <v>1</v>
      </c>
      <c r="H368" s="52" t="s">
        <v>917</v>
      </c>
      <c r="I368" s="251">
        <v>1</v>
      </c>
      <c r="J368" s="252">
        <f>I368*8%/96</f>
        <v>8.3333333333333339E-4</v>
      </c>
      <c r="K368" s="241" t="str">
        <f t="shared" ref="K368:K375" si="17">IF(AND(L368&gt;=0,L368&lt;=I368),"",IF(AND(L368&gt;I368),"*"))</f>
        <v/>
      </c>
      <c r="L368" s="8"/>
      <c r="M368" s="252">
        <f>L368*8%/96</f>
        <v>0</v>
      </c>
    </row>
    <row r="369" spans="1:13" ht="25.2" x14ac:dyDescent="0.4">
      <c r="A369" s="321"/>
      <c r="B369" s="338"/>
      <c r="C369" s="292" t="s">
        <v>50</v>
      </c>
      <c r="D369" s="292" t="s">
        <v>257</v>
      </c>
      <c r="E369" s="313"/>
      <c r="F369" s="7"/>
      <c r="G369" s="235">
        <v>2</v>
      </c>
      <c r="H369" s="52" t="s">
        <v>301</v>
      </c>
      <c r="I369" s="251">
        <v>2</v>
      </c>
      <c r="J369" s="252">
        <f t="shared" ref="J369:J374" si="18">I369*8%/96</f>
        <v>1.6666666666666668E-3</v>
      </c>
      <c r="K369" s="241" t="str">
        <f t="shared" si="17"/>
        <v/>
      </c>
      <c r="L369" s="8">
        <v>2</v>
      </c>
      <c r="M369" s="252">
        <f t="shared" ref="M369:M374" si="19">L369*8%/96</f>
        <v>1.6666666666666668E-3</v>
      </c>
    </row>
    <row r="370" spans="1:13" ht="25.2" x14ac:dyDescent="0.4">
      <c r="A370" s="321"/>
      <c r="B370" s="338"/>
      <c r="C370" s="292"/>
      <c r="D370" s="292"/>
      <c r="E370" s="313"/>
      <c r="F370" s="7"/>
      <c r="G370" s="235">
        <v>3</v>
      </c>
      <c r="H370" s="52" t="s">
        <v>918</v>
      </c>
      <c r="I370" s="251">
        <v>2</v>
      </c>
      <c r="J370" s="252">
        <f t="shared" si="18"/>
        <v>1.6666666666666668E-3</v>
      </c>
      <c r="K370" s="241" t="str">
        <f t="shared" si="17"/>
        <v/>
      </c>
      <c r="L370" s="8">
        <v>2</v>
      </c>
      <c r="M370" s="252">
        <f t="shared" si="19"/>
        <v>1.6666666666666668E-3</v>
      </c>
    </row>
    <row r="371" spans="1:13" ht="37.799999999999997" x14ac:dyDescent="0.4">
      <c r="A371" s="321"/>
      <c r="B371" s="338"/>
      <c r="C371" s="227" t="s">
        <v>51</v>
      </c>
      <c r="D371" s="227" t="s">
        <v>298</v>
      </c>
      <c r="E371" s="313"/>
      <c r="F371" s="7"/>
      <c r="G371" s="235">
        <v>4</v>
      </c>
      <c r="H371" s="52" t="s">
        <v>302</v>
      </c>
      <c r="I371" s="251">
        <v>2</v>
      </c>
      <c r="J371" s="252">
        <f t="shared" si="18"/>
        <v>1.6666666666666668E-3</v>
      </c>
      <c r="K371" s="241" t="str">
        <f t="shared" si="17"/>
        <v/>
      </c>
      <c r="L371" s="8">
        <v>2</v>
      </c>
      <c r="M371" s="252">
        <f t="shared" si="19"/>
        <v>1.6666666666666668E-3</v>
      </c>
    </row>
    <row r="372" spans="1:13" ht="25.2" x14ac:dyDescent="0.4">
      <c r="A372" s="321"/>
      <c r="B372" s="338"/>
      <c r="C372" s="292" t="s">
        <v>84</v>
      </c>
      <c r="D372" s="292" t="s">
        <v>297</v>
      </c>
      <c r="E372" s="313"/>
      <c r="F372" s="7"/>
      <c r="G372" s="235">
        <v>5</v>
      </c>
      <c r="H372" s="52" t="s">
        <v>919</v>
      </c>
      <c r="I372" s="251">
        <v>3</v>
      </c>
      <c r="J372" s="252">
        <f t="shared" si="18"/>
        <v>2.5000000000000001E-3</v>
      </c>
      <c r="K372" s="241" t="str">
        <f t="shared" si="17"/>
        <v/>
      </c>
      <c r="L372" s="8">
        <v>3</v>
      </c>
      <c r="M372" s="252">
        <f t="shared" si="19"/>
        <v>2.5000000000000001E-3</v>
      </c>
    </row>
    <row r="373" spans="1:13" ht="25.2" x14ac:dyDescent="0.4">
      <c r="A373" s="321"/>
      <c r="B373" s="338"/>
      <c r="C373" s="292"/>
      <c r="D373" s="292"/>
      <c r="E373" s="313"/>
      <c r="F373" s="7"/>
      <c r="G373" s="235">
        <v>6</v>
      </c>
      <c r="H373" s="52" t="s">
        <v>920</v>
      </c>
      <c r="I373" s="251">
        <v>3</v>
      </c>
      <c r="J373" s="252">
        <f>I373*8%/96</f>
        <v>2.5000000000000001E-3</v>
      </c>
      <c r="K373" s="241" t="str">
        <f t="shared" si="17"/>
        <v/>
      </c>
      <c r="L373" s="8">
        <v>3</v>
      </c>
      <c r="M373" s="252">
        <f>L373*8%/96</f>
        <v>2.5000000000000001E-3</v>
      </c>
    </row>
    <row r="374" spans="1:13" ht="25.2" x14ac:dyDescent="0.4">
      <c r="A374" s="321"/>
      <c r="B374" s="338"/>
      <c r="C374" s="292" t="s">
        <v>85</v>
      </c>
      <c r="D374" s="292" t="s">
        <v>299</v>
      </c>
      <c r="E374" s="313"/>
      <c r="F374" s="7"/>
      <c r="G374" s="235">
        <v>7</v>
      </c>
      <c r="H374" s="52" t="s">
        <v>303</v>
      </c>
      <c r="I374" s="251">
        <v>2</v>
      </c>
      <c r="J374" s="252">
        <f t="shared" si="18"/>
        <v>1.6666666666666668E-3</v>
      </c>
      <c r="K374" s="241" t="str">
        <f t="shared" si="17"/>
        <v/>
      </c>
      <c r="L374" s="8">
        <v>2</v>
      </c>
      <c r="M374" s="252">
        <f t="shared" si="19"/>
        <v>1.6666666666666668E-3</v>
      </c>
    </row>
    <row r="375" spans="1:13" ht="16.2" thickBot="1" x14ac:dyDescent="0.45">
      <c r="A375" s="322"/>
      <c r="B375" s="339"/>
      <c r="C375" s="293"/>
      <c r="D375" s="293"/>
      <c r="E375" s="314"/>
      <c r="F375" s="7"/>
      <c r="G375" s="307" t="s">
        <v>146</v>
      </c>
      <c r="H375" s="308"/>
      <c r="I375" s="9">
        <f>SUM(I368:I374)</f>
        <v>15</v>
      </c>
      <c r="J375" s="10">
        <f>SUM(J368:J374)</f>
        <v>1.2500000000000001E-2</v>
      </c>
      <c r="K375" s="241" t="str">
        <f t="shared" si="17"/>
        <v/>
      </c>
      <c r="L375" s="11">
        <f>SUM(L368:L374)</f>
        <v>14</v>
      </c>
      <c r="M375" s="10">
        <f>SUM(M368:M374)</f>
        <v>1.1666666666666667E-2</v>
      </c>
    </row>
    <row r="376" spans="1:13" ht="4.95" customHeight="1" thickBot="1" x14ac:dyDescent="0.35">
      <c r="A376" s="117"/>
      <c r="B376" s="117"/>
      <c r="C376" s="117"/>
      <c r="D376" s="117"/>
      <c r="E376" s="117"/>
      <c r="F376" s="117"/>
      <c r="G376" s="117"/>
      <c r="H376" s="117"/>
      <c r="I376" s="117"/>
      <c r="J376" s="117"/>
      <c r="K376" s="117"/>
      <c r="L376" s="117"/>
      <c r="M376" s="117"/>
    </row>
    <row r="377" spans="1:13" ht="15.6" x14ac:dyDescent="0.4">
      <c r="A377" s="39" t="s">
        <v>74</v>
      </c>
      <c r="B377" s="317" t="s">
        <v>258</v>
      </c>
      <c r="C377" s="317"/>
      <c r="D377" s="317"/>
      <c r="E377" s="317"/>
      <c r="F377" s="317"/>
      <c r="G377" s="317"/>
      <c r="H377" s="317"/>
      <c r="I377" s="317"/>
      <c r="J377" s="318"/>
      <c r="K377" s="6"/>
      <c r="L377" s="32" t="s">
        <v>144</v>
      </c>
      <c r="M377" s="67" t="s">
        <v>69</v>
      </c>
    </row>
    <row r="378" spans="1:13" ht="15.6" x14ac:dyDescent="0.4">
      <c r="A378" s="228">
        <f>G368</f>
        <v>1</v>
      </c>
      <c r="B378" s="358"/>
      <c r="C378" s="358"/>
      <c r="D378" s="358"/>
      <c r="E378" s="358"/>
      <c r="F378" s="358"/>
      <c r="G378" s="358"/>
      <c r="H378" s="358"/>
      <c r="I378" s="358"/>
      <c r="J378" s="359"/>
      <c r="K378" s="5"/>
      <c r="L378" s="41"/>
      <c r="M378" s="42"/>
    </row>
    <row r="379" spans="1:13" ht="15.6" x14ac:dyDescent="0.4">
      <c r="A379" s="228">
        <f t="shared" ref="A379:A384" si="20">G369</f>
        <v>2</v>
      </c>
      <c r="B379" s="358"/>
      <c r="C379" s="358"/>
      <c r="D379" s="358"/>
      <c r="E379" s="358"/>
      <c r="F379" s="358"/>
      <c r="G379" s="358"/>
      <c r="H379" s="358"/>
      <c r="I379" s="358"/>
      <c r="J379" s="359"/>
      <c r="K379" s="5"/>
      <c r="L379" s="41"/>
      <c r="M379" s="42"/>
    </row>
    <row r="380" spans="1:13" ht="15.6" x14ac:dyDescent="0.4">
      <c r="A380" s="228">
        <f t="shared" si="20"/>
        <v>3</v>
      </c>
      <c r="B380" s="358"/>
      <c r="C380" s="358"/>
      <c r="D380" s="358"/>
      <c r="E380" s="358"/>
      <c r="F380" s="358"/>
      <c r="G380" s="358"/>
      <c r="H380" s="358"/>
      <c r="I380" s="358"/>
      <c r="J380" s="359"/>
      <c r="K380" s="5"/>
      <c r="L380" s="41"/>
      <c r="M380" s="42"/>
    </row>
    <row r="381" spans="1:13" ht="15.6" x14ac:dyDescent="0.4">
      <c r="A381" s="228">
        <f t="shared" si="20"/>
        <v>4</v>
      </c>
      <c r="B381" s="358"/>
      <c r="C381" s="358"/>
      <c r="D381" s="358"/>
      <c r="E381" s="358"/>
      <c r="F381" s="358"/>
      <c r="G381" s="358"/>
      <c r="H381" s="358"/>
      <c r="I381" s="358"/>
      <c r="J381" s="359"/>
      <c r="K381" s="5"/>
      <c r="L381" s="41"/>
      <c r="M381" s="42"/>
    </row>
    <row r="382" spans="1:13" ht="15.6" x14ac:dyDescent="0.4">
      <c r="A382" s="228">
        <f t="shared" si="20"/>
        <v>5</v>
      </c>
      <c r="B382" s="358"/>
      <c r="C382" s="358"/>
      <c r="D382" s="358"/>
      <c r="E382" s="358"/>
      <c r="F382" s="358"/>
      <c r="G382" s="358"/>
      <c r="H382" s="358"/>
      <c r="I382" s="358"/>
      <c r="J382" s="359"/>
      <c r="K382" s="5"/>
      <c r="L382" s="41"/>
      <c r="M382" s="42"/>
    </row>
    <row r="383" spans="1:13" ht="15.6" x14ac:dyDescent="0.4">
      <c r="A383" s="228">
        <f>G373</f>
        <v>6</v>
      </c>
      <c r="B383" s="358"/>
      <c r="C383" s="358"/>
      <c r="D383" s="358"/>
      <c r="E383" s="358"/>
      <c r="F383" s="358"/>
      <c r="G383" s="358"/>
      <c r="H383" s="358"/>
      <c r="I383" s="358"/>
      <c r="J383" s="359"/>
      <c r="K383" s="5"/>
      <c r="L383" s="41"/>
      <c r="M383" s="42"/>
    </row>
    <row r="384" spans="1:13" ht="16.2" thickBot="1" x14ac:dyDescent="0.45">
      <c r="A384" s="229">
        <f t="shared" si="20"/>
        <v>7</v>
      </c>
      <c r="B384" s="360"/>
      <c r="C384" s="360"/>
      <c r="D384" s="360"/>
      <c r="E384" s="360"/>
      <c r="F384" s="360"/>
      <c r="G384" s="360"/>
      <c r="H384" s="360"/>
      <c r="I384" s="360"/>
      <c r="J384" s="361"/>
      <c r="K384" s="5"/>
      <c r="L384" s="43"/>
      <c r="M384" s="89"/>
    </row>
    <row r="385" spans="1:13" ht="4.95" customHeight="1" thickBot="1" x14ac:dyDescent="0.45">
      <c r="A385" s="5"/>
      <c r="B385" s="5"/>
      <c r="C385" s="5"/>
      <c r="D385" s="5"/>
      <c r="E385" s="5"/>
      <c r="F385" s="5"/>
      <c r="G385" s="5"/>
      <c r="H385" s="5"/>
      <c r="I385" s="5"/>
      <c r="J385" s="5"/>
      <c r="K385" s="5"/>
      <c r="L385" s="5"/>
      <c r="M385" s="5"/>
    </row>
    <row r="386" spans="1:13" ht="88.2" x14ac:dyDescent="0.4">
      <c r="A386" s="294">
        <v>1.2</v>
      </c>
      <c r="B386" s="337" t="s">
        <v>689</v>
      </c>
      <c r="C386" s="238" t="s">
        <v>1</v>
      </c>
      <c r="D386" s="233" t="s">
        <v>242</v>
      </c>
      <c r="E386" s="312">
        <f>I403</f>
        <v>40</v>
      </c>
      <c r="F386" s="226"/>
      <c r="G386" s="234">
        <v>8</v>
      </c>
      <c r="H386" s="54" t="s">
        <v>921</v>
      </c>
      <c r="I386" s="253">
        <v>3</v>
      </c>
      <c r="J386" s="254">
        <f>I386*8%/96</f>
        <v>2.5000000000000001E-3</v>
      </c>
      <c r="K386" s="241" t="str">
        <f>IF(AND(L386&gt;=0,L386&lt;=I386),"",IF(AND(L386&gt;I386),"*"))</f>
        <v/>
      </c>
      <c r="L386" s="255">
        <v>3</v>
      </c>
      <c r="M386" s="254">
        <f>L386*8%/96</f>
        <v>2.5000000000000001E-3</v>
      </c>
    </row>
    <row r="387" spans="1:13" ht="50.4" x14ac:dyDescent="0.3">
      <c r="A387" s="295"/>
      <c r="B387" s="338"/>
      <c r="C387" s="305" t="s">
        <v>2</v>
      </c>
      <c r="D387" s="292" t="s">
        <v>922</v>
      </c>
      <c r="E387" s="313"/>
      <c r="F387" s="323"/>
      <c r="G387" s="235">
        <v>9</v>
      </c>
      <c r="H387" s="52" t="s">
        <v>923</v>
      </c>
      <c r="I387" s="251">
        <v>3</v>
      </c>
      <c r="J387" s="12">
        <f>I387*8%/96</f>
        <v>2.5000000000000001E-3</v>
      </c>
      <c r="K387" s="241" t="str">
        <f t="shared" ref="K387:K403" si="21">IF(AND(L387&gt;=0,L387&lt;=I387),"",IF(AND(L387&gt;I387),"*"))</f>
        <v/>
      </c>
      <c r="L387" s="8">
        <v>3</v>
      </c>
      <c r="M387" s="12">
        <f>L387*8%/96</f>
        <v>2.5000000000000001E-3</v>
      </c>
    </row>
    <row r="388" spans="1:13" ht="37.799999999999997" x14ac:dyDescent="0.3">
      <c r="A388" s="295"/>
      <c r="B388" s="338"/>
      <c r="C388" s="305"/>
      <c r="D388" s="292"/>
      <c r="E388" s="313"/>
      <c r="F388" s="323"/>
      <c r="G388" s="235">
        <v>10</v>
      </c>
      <c r="H388" s="52" t="s">
        <v>924</v>
      </c>
      <c r="I388" s="251">
        <v>3</v>
      </c>
      <c r="J388" s="12">
        <f t="shared" ref="J388:J402" si="22">I388*8%/96</f>
        <v>2.5000000000000001E-3</v>
      </c>
      <c r="K388" s="241" t="str">
        <f t="shared" si="21"/>
        <v/>
      </c>
      <c r="L388" s="8">
        <v>3</v>
      </c>
      <c r="M388" s="12">
        <f t="shared" ref="M388:M402" si="23">L388*8%/96</f>
        <v>2.5000000000000001E-3</v>
      </c>
    </row>
    <row r="389" spans="1:13" ht="37.799999999999997" x14ac:dyDescent="0.3">
      <c r="A389" s="295"/>
      <c r="B389" s="338"/>
      <c r="C389" s="305"/>
      <c r="D389" s="292"/>
      <c r="E389" s="313"/>
      <c r="F389" s="323"/>
      <c r="G389" s="235">
        <v>11</v>
      </c>
      <c r="H389" s="52" t="s">
        <v>925</v>
      </c>
      <c r="I389" s="251">
        <v>3</v>
      </c>
      <c r="J389" s="12">
        <f t="shared" si="22"/>
        <v>2.5000000000000001E-3</v>
      </c>
      <c r="K389" s="241" t="str">
        <f t="shared" si="21"/>
        <v/>
      </c>
      <c r="L389" s="8">
        <v>3</v>
      </c>
      <c r="M389" s="12">
        <f t="shared" si="23"/>
        <v>2.5000000000000001E-3</v>
      </c>
    </row>
    <row r="390" spans="1:13" ht="37.799999999999997" x14ac:dyDescent="0.3">
      <c r="A390" s="295"/>
      <c r="B390" s="338"/>
      <c r="C390" s="292" t="s">
        <v>53</v>
      </c>
      <c r="D390" s="292" t="s">
        <v>306</v>
      </c>
      <c r="E390" s="313"/>
      <c r="F390" s="323"/>
      <c r="G390" s="235">
        <v>12</v>
      </c>
      <c r="H390" s="52" t="s">
        <v>926</v>
      </c>
      <c r="I390" s="13">
        <v>4</v>
      </c>
      <c r="J390" s="12">
        <f t="shared" si="22"/>
        <v>3.3333333333333335E-3</v>
      </c>
      <c r="K390" s="241" t="str">
        <f t="shared" si="21"/>
        <v/>
      </c>
      <c r="L390" s="14">
        <v>4</v>
      </c>
      <c r="M390" s="12">
        <f t="shared" si="23"/>
        <v>3.3333333333333335E-3</v>
      </c>
    </row>
    <row r="391" spans="1:13" ht="25.2" x14ac:dyDescent="0.3">
      <c r="A391" s="295"/>
      <c r="B391" s="338"/>
      <c r="C391" s="292"/>
      <c r="D391" s="292"/>
      <c r="E391" s="313"/>
      <c r="F391" s="323"/>
      <c r="G391" s="235">
        <v>13</v>
      </c>
      <c r="H391" s="52" t="s">
        <v>927</v>
      </c>
      <c r="I391" s="13">
        <v>2</v>
      </c>
      <c r="J391" s="12">
        <f t="shared" si="22"/>
        <v>1.6666666666666668E-3</v>
      </c>
      <c r="K391" s="241" t="str">
        <f t="shared" si="21"/>
        <v/>
      </c>
      <c r="L391" s="14">
        <v>1</v>
      </c>
      <c r="M391" s="12">
        <f t="shared" si="23"/>
        <v>8.3333333333333339E-4</v>
      </c>
    </row>
    <row r="392" spans="1:13" ht="37.799999999999997" x14ac:dyDescent="0.3">
      <c r="A392" s="295"/>
      <c r="B392" s="338"/>
      <c r="C392" s="292"/>
      <c r="D392" s="292"/>
      <c r="E392" s="313"/>
      <c r="F392" s="323"/>
      <c r="G392" s="235">
        <v>14</v>
      </c>
      <c r="H392" s="52" t="s">
        <v>928</v>
      </c>
      <c r="I392" s="13">
        <v>1</v>
      </c>
      <c r="J392" s="12">
        <f t="shared" si="22"/>
        <v>8.3333333333333339E-4</v>
      </c>
      <c r="K392" s="241" t="str">
        <f t="shared" si="21"/>
        <v/>
      </c>
      <c r="L392" s="14">
        <v>1</v>
      </c>
      <c r="M392" s="12">
        <f t="shared" si="23"/>
        <v>8.3333333333333339E-4</v>
      </c>
    </row>
    <row r="393" spans="1:13" ht="25.2" x14ac:dyDescent="0.3">
      <c r="A393" s="295"/>
      <c r="B393" s="338"/>
      <c r="C393" s="292"/>
      <c r="D393" s="292"/>
      <c r="E393" s="313"/>
      <c r="F393" s="323"/>
      <c r="G393" s="235">
        <v>15</v>
      </c>
      <c r="H393" s="52" t="s">
        <v>929</v>
      </c>
      <c r="I393" s="13">
        <v>1</v>
      </c>
      <c r="J393" s="12">
        <f t="shared" si="22"/>
        <v>8.3333333333333339E-4</v>
      </c>
      <c r="K393" s="241" t="str">
        <f t="shared" si="21"/>
        <v/>
      </c>
      <c r="L393" s="14">
        <v>1</v>
      </c>
      <c r="M393" s="12">
        <f t="shared" si="23"/>
        <v>8.3333333333333339E-4</v>
      </c>
    </row>
    <row r="394" spans="1:13" ht="88.2" x14ac:dyDescent="0.4">
      <c r="A394" s="295"/>
      <c r="B394" s="338"/>
      <c r="C394" s="230" t="s">
        <v>54</v>
      </c>
      <c r="D394" s="227" t="s">
        <v>304</v>
      </c>
      <c r="E394" s="313"/>
      <c r="F394" s="226"/>
      <c r="G394" s="235">
        <v>16</v>
      </c>
      <c r="H394" s="52" t="s">
        <v>930</v>
      </c>
      <c r="I394" s="13">
        <v>3</v>
      </c>
      <c r="J394" s="12">
        <f t="shared" si="22"/>
        <v>2.5000000000000001E-3</v>
      </c>
      <c r="K394" s="241" t="str">
        <f t="shared" si="21"/>
        <v/>
      </c>
      <c r="L394" s="14">
        <v>1.8</v>
      </c>
      <c r="M394" s="12">
        <f t="shared" si="23"/>
        <v>1.5000000000000002E-3</v>
      </c>
    </row>
    <row r="395" spans="1:13" ht="37.799999999999997" x14ac:dyDescent="0.3">
      <c r="A395" s="295"/>
      <c r="B395" s="338"/>
      <c r="C395" s="305" t="s">
        <v>55</v>
      </c>
      <c r="D395" s="292" t="s">
        <v>931</v>
      </c>
      <c r="E395" s="313"/>
      <c r="F395" s="323"/>
      <c r="G395" s="235">
        <v>17</v>
      </c>
      <c r="H395" s="52" t="s">
        <v>932</v>
      </c>
      <c r="I395" s="251">
        <v>1</v>
      </c>
      <c r="J395" s="12">
        <f t="shared" si="22"/>
        <v>8.3333333333333339E-4</v>
      </c>
      <c r="K395" s="241" t="str">
        <f t="shared" si="21"/>
        <v/>
      </c>
      <c r="L395" s="8"/>
      <c r="M395" s="12">
        <f t="shared" si="23"/>
        <v>0</v>
      </c>
    </row>
    <row r="396" spans="1:13" ht="37.799999999999997" x14ac:dyDescent="0.3">
      <c r="A396" s="295"/>
      <c r="B396" s="338"/>
      <c r="C396" s="305"/>
      <c r="D396" s="292"/>
      <c r="E396" s="313"/>
      <c r="F396" s="323"/>
      <c r="G396" s="235">
        <v>18</v>
      </c>
      <c r="H396" s="52" t="s">
        <v>719</v>
      </c>
      <c r="I396" s="251">
        <v>3</v>
      </c>
      <c r="J396" s="12">
        <f t="shared" si="22"/>
        <v>2.5000000000000001E-3</v>
      </c>
      <c r="K396" s="241" t="str">
        <f t="shared" si="21"/>
        <v/>
      </c>
      <c r="L396" s="8"/>
      <c r="M396" s="12">
        <f t="shared" si="23"/>
        <v>0</v>
      </c>
    </row>
    <row r="397" spans="1:13" ht="50.4" x14ac:dyDescent="0.3">
      <c r="A397" s="295"/>
      <c r="B397" s="338"/>
      <c r="C397" s="305"/>
      <c r="D397" s="292"/>
      <c r="E397" s="313"/>
      <c r="F397" s="323"/>
      <c r="G397" s="235">
        <v>19</v>
      </c>
      <c r="H397" s="52" t="s">
        <v>933</v>
      </c>
      <c r="I397" s="251">
        <v>3</v>
      </c>
      <c r="J397" s="12">
        <f t="shared" si="22"/>
        <v>2.5000000000000001E-3</v>
      </c>
      <c r="K397" s="241" t="str">
        <f t="shared" si="21"/>
        <v/>
      </c>
      <c r="L397" s="8"/>
      <c r="M397" s="12">
        <f t="shared" si="23"/>
        <v>0</v>
      </c>
    </row>
    <row r="398" spans="1:13" ht="37.799999999999997" x14ac:dyDescent="0.3">
      <c r="A398" s="295"/>
      <c r="B398" s="338"/>
      <c r="C398" s="305"/>
      <c r="D398" s="292"/>
      <c r="E398" s="313"/>
      <c r="F398" s="323"/>
      <c r="G398" s="235">
        <v>20</v>
      </c>
      <c r="H398" s="52" t="s">
        <v>934</v>
      </c>
      <c r="I398" s="251">
        <v>2</v>
      </c>
      <c r="J398" s="12">
        <f t="shared" si="22"/>
        <v>1.6666666666666668E-3</v>
      </c>
      <c r="K398" s="241" t="str">
        <f t="shared" si="21"/>
        <v/>
      </c>
      <c r="L398" s="8"/>
      <c r="M398" s="12">
        <f t="shared" si="23"/>
        <v>0</v>
      </c>
    </row>
    <row r="399" spans="1:13" ht="37.799999999999997" x14ac:dyDescent="0.3">
      <c r="A399" s="295"/>
      <c r="B399" s="338"/>
      <c r="C399" s="305"/>
      <c r="D399" s="292"/>
      <c r="E399" s="313"/>
      <c r="F399" s="323"/>
      <c r="G399" s="235">
        <v>21</v>
      </c>
      <c r="H399" s="52" t="s">
        <v>935</v>
      </c>
      <c r="I399" s="251">
        <v>2</v>
      </c>
      <c r="J399" s="12">
        <f t="shared" si="22"/>
        <v>1.6666666666666668E-3</v>
      </c>
      <c r="K399" s="241" t="str">
        <f t="shared" si="21"/>
        <v/>
      </c>
      <c r="L399" s="8"/>
      <c r="M399" s="12">
        <f t="shared" si="23"/>
        <v>0</v>
      </c>
    </row>
    <row r="400" spans="1:13" ht="37.799999999999997" x14ac:dyDescent="0.3">
      <c r="A400" s="295"/>
      <c r="B400" s="338"/>
      <c r="C400" s="292" t="s">
        <v>87</v>
      </c>
      <c r="D400" s="292" t="s">
        <v>305</v>
      </c>
      <c r="E400" s="313"/>
      <c r="F400" s="323"/>
      <c r="G400" s="235">
        <v>22</v>
      </c>
      <c r="H400" s="52" t="s">
        <v>936</v>
      </c>
      <c r="I400" s="13">
        <v>3</v>
      </c>
      <c r="J400" s="12">
        <f t="shared" si="22"/>
        <v>2.5000000000000001E-3</v>
      </c>
      <c r="K400" s="241" t="str">
        <f t="shared" si="21"/>
        <v/>
      </c>
      <c r="L400" s="14"/>
      <c r="M400" s="12">
        <f t="shared" si="23"/>
        <v>0</v>
      </c>
    </row>
    <row r="401" spans="1:13" ht="25.2" x14ac:dyDescent="0.3">
      <c r="A401" s="295"/>
      <c r="B401" s="338"/>
      <c r="C401" s="292"/>
      <c r="D401" s="292"/>
      <c r="E401" s="313"/>
      <c r="F401" s="323"/>
      <c r="G401" s="235">
        <v>23</v>
      </c>
      <c r="H401" s="52" t="s">
        <v>937</v>
      </c>
      <c r="I401" s="13">
        <v>2</v>
      </c>
      <c r="J401" s="12">
        <f t="shared" si="22"/>
        <v>1.6666666666666668E-3</v>
      </c>
      <c r="K401" s="241" t="str">
        <f t="shared" si="21"/>
        <v/>
      </c>
      <c r="L401" s="14"/>
      <c r="M401" s="12">
        <f t="shared" si="23"/>
        <v>0</v>
      </c>
    </row>
    <row r="402" spans="1:13" ht="50.4" x14ac:dyDescent="0.3">
      <c r="A402" s="295"/>
      <c r="B402" s="338"/>
      <c r="C402" s="292"/>
      <c r="D402" s="292"/>
      <c r="E402" s="313"/>
      <c r="F402" s="323"/>
      <c r="G402" s="235">
        <v>24</v>
      </c>
      <c r="H402" s="52" t="s">
        <v>938</v>
      </c>
      <c r="I402" s="13">
        <v>1</v>
      </c>
      <c r="J402" s="12">
        <f t="shared" si="22"/>
        <v>8.3333333333333339E-4</v>
      </c>
      <c r="K402" s="241" t="str">
        <f t="shared" si="21"/>
        <v/>
      </c>
      <c r="L402" s="14"/>
      <c r="M402" s="12">
        <f t="shared" si="23"/>
        <v>0</v>
      </c>
    </row>
    <row r="403" spans="1:13" ht="16.2" thickBot="1" x14ac:dyDescent="0.45">
      <c r="A403" s="296"/>
      <c r="B403" s="339"/>
      <c r="C403" s="293"/>
      <c r="D403" s="293"/>
      <c r="E403" s="314"/>
      <c r="F403" s="71"/>
      <c r="G403" s="307" t="s">
        <v>146</v>
      </c>
      <c r="H403" s="308"/>
      <c r="I403" s="15">
        <f>SUM(I386:I402)</f>
        <v>40</v>
      </c>
      <c r="J403" s="16">
        <f>SUM(J386:J402)</f>
        <v>3.3333333333333326E-2</v>
      </c>
      <c r="K403" s="241" t="str">
        <f t="shared" si="21"/>
        <v/>
      </c>
      <c r="L403" s="17">
        <f>SUM(L386:L402)</f>
        <v>20.8</v>
      </c>
      <c r="M403" s="16">
        <f>SUM(M386:M402)</f>
        <v>1.7333333333333336E-2</v>
      </c>
    </row>
    <row r="404" spans="1:13" ht="4.95" customHeight="1" thickBot="1" x14ac:dyDescent="0.45">
      <c r="A404" s="34"/>
      <c r="B404" s="169"/>
      <c r="C404" s="34"/>
      <c r="D404" s="231"/>
      <c r="E404" s="231"/>
      <c r="F404" s="5"/>
      <c r="G404" s="170"/>
      <c r="H404" s="170"/>
      <c r="I404" s="171"/>
      <c r="J404" s="172"/>
      <c r="K404" s="5"/>
      <c r="L404" s="173"/>
      <c r="M404" s="174"/>
    </row>
    <row r="405" spans="1:13" ht="15.6" x14ac:dyDescent="0.4">
      <c r="A405" s="232" t="s">
        <v>74</v>
      </c>
      <c r="B405" s="317" t="s">
        <v>145</v>
      </c>
      <c r="C405" s="317"/>
      <c r="D405" s="317"/>
      <c r="E405" s="317"/>
      <c r="F405" s="317"/>
      <c r="G405" s="317"/>
      <c r="H405" s="317"/>
      <c r="I405" s="317"/>
      <c r="J405" s="318"/>
      <c r="K405" s="6"/>
      <c r="L405" s="32" t="s">
        <v>144</v>
      </c>
      <c r="M405" s="67" t="s">
        <v>69</v>
      </c>
    </row>
    <row r="406" spans="1:13" x14ac:dyDescent="0.3">
      <c r="A406" s="228">
        <f>G386</f>
        <v>8</v>
      </c>
      <c r="B406" s="290"/>
      <c r="C406" s="290"/>
      <c r="D406" s="290"/>
      <c r="E406" s="290"/>
      <c r="F406" s="290"/>
      <c r="G406" s="290"/>
      <c r="H406" s="290"/>
      <c r="I406" s="290"/>
      <c r="J406" s="291"/>
      <c r="K406" s="40"/>
      <c r="L406" s="44"/>
      <c r="M406" s="90"/>
    </row>
    <row r="407" spans="1:13" x14ac:dyDescent="0.3">
      <c r="A407" s="228">
        <f t="shared" ref="A407:A422" si="24">G387</f>
        <v>9</v>
      </c>
      <c r="B407" s="290"/>
      <c r="C407" s="290"/>
      <c r="D407" s="290"/>
      <c r="E407" s="290"/>
      <c r="F407" s="290"/>
      <c r="G407" s="290"/>
      <c r="H407" s="290"/>
      <c r="I407" s="290"/>
      <c r="J407" s="291"/>
      <c r="K407" s="40"/>
      <c r="L407" s="44"/>
      <c r="M407" s="90"/>
    </row>
    <row r="408" spans="1:13" x14ac:dyDescent="0.3">
      <c r="A408" s="228">
        <f t="shared" si="24"/>
        <v>10</v>
      </c>
      <c r="B408" s="290"/>
      <c r="C408" s="290"/>
      <c r="D408" s="290"/>
      <c r="E408" s="290"/>
      <c r="F408" s="290"/>
      <c r="G408" s="290"/>
      <c r="H408" s="290"/>
      <c r="I408" s="290"/>
      <c r="J408" s="291"/>
      <c r="K408" s="40"/>
      <c r="L408" s="44"/>
      <c r="M408" s="90"/>
    </row>
    <row r="409" spans="1:13" x14ac:dyDescent="0.3">
      <c r="A409" s="228">
        <f t="shared" si="24"/>
        <v>11</v>
      </c>
      <c r="B409" s="290"/>
      <c r="C409" s="290"/>
      <c r="D409" s="290"/>
      <c r="E409" s="290"/>
      <c r="F409" s="290"/>
      <c r="G409" s="290"/>
      <c r="H409" s="290"/>
      <c r="I409" s="290"/>
      <c r="J409" s="291"/>
      <c r="K409" s="40"/>
      <c r="L409" s="44"/>
      <c r="M409" s="90"/>
    </row>
    <row r="410" spans="1:13" x14ac:dyDescent="0.3">
      <c r="A410" s="228">
        <f t="shared" si="24"/>
        <v>12</v>
      </c>
      <c r="B410" s="290"/>
      <c r="C410" s="290"/>
      <c r="D410" s="290"/>
      <c r="E410" s="290"/>
      <c r="F410" s="290"/>
      <c r="G410" s="290"/>
      <c r="H410" s="290"/>
      <c r="I410" s="290"/>
      <c r="J410" s="291"/>
      <c r="K410" s="40"/>
      <c r="L410" s="44"/>
      <c r="M410" s="90"/>
    </row>
    <row r="411" spans="1:13" x14ac:dyDescent="0.3">
      <c r="A411" s="228">
        <f t="shared" si="24"/>
        <v>13</v>
      </c>
      <c r="B411" s="290"/>
      <c r="C411" s="290"/>
      <c r="D411" s="290"/>
      <c r="E411" s="290"/>
      <c r="F411" s="290"/>
      <c r="G411" s="290"/>
      <c r="H411" s="290"/>
      <c r="I411" s="290"/>
      <c r="J411" s="291"/>
      <c r="K411" s="40"/>
      <c r="L411" s="44"/>
      <c r="M411" s="90"/>
    </row>
    <row r="412" spans="1:13" x14ac:dyDescent="0.3">
      <c r="A412" s="228">
        <f t="shared" si="24"/>
        <v>14</v>
      </c>
      <c r="B412" s="290"/>
      <c r="C412" s="290"/>
      <c r="D412" s="290"/>
      <c r="E412" s="290"/>
      <c r="F412" s="290"/>
      <c r="G412" s="290"/>
      <c r="H412" s="290"/>
      <c r="I412" s="290"/>
      <c r="J412" s="291"/>
      <c r="K412" s="40"/>
      <c r="L412" s="44"/>
      <c r="M412" s="90"/>
    </row>
    <row r="413" spans="1:13" x14ac:dyDescent="0.3">
      <c r="A413" s="228">
        <f t="shared" si="24"/>
        <v>15</v>
      </c>
      <c r="B413" s="290"/>
      <c r="C413" s="290"/>
      <c r="D413" s="290"/>
      <c r="E413" s="290"/>
      <c r="F413" s="290"/>
      <c r="G413" s="290"/>
      <c r="H413" s="290"/>
      <c r="I413" s="290"/>
      <c r="J413" s="291"/>
      <c r="K413" s="40"/>
      <c r="L413" s="44"/>
      <c r="M413" s="90"/>
    </row>
    <row r="414" spans="1:13" x14ac:dyDescent="0.3">
      <c r="A414" s="228">
        <f t="shared" si="24"/>
        <v>16</v>
      </c>
      <c r="B414" s="290"/>
      <c r="C414" s="290"/>
      <c r="D414" s="290"/>
      <c r="E414" s="290"/>
      <c r="F414" s="290"/>
      <c r="G414" s="290"/>
      <c r="H414" s="290"/>
      <c r="I414" s="290"/>
      <c r="J414" s="291"/>
      <c r="K414" s="40"/>
      <c r="L414" s="44"/>
      <c r="M414" s="90"/>
    </row>
    <row r="415" spans="1:13" x14ac:dyDescent="0.3">
      <c r="A415" s="228">
        <f t="shared" si="24"/>
        <v>17</v>
      </c>
      <c r="B415" s="290"/>
      <c r="C415" s="290"/>
      <c r="D415" s="290"/>
      <c r="E415" s="290"/>
      <c r="F415" s="290"/>
      <c r="G415" s="290"/>
      <c r="H415" s="290"/>
      <c r="I415" s="290"/>
      <c r="J415" s="291"/>
      <c r="K415" s="40"/>
      <c r="L415" s="44"/>
      <c r="M415" s="90"/>
    </row>
    <row r="416" spans="1:13" x14ac:dyDescent="0.3">
      <c r="A416" s="228">
        <f t="shared" si="24"/>
        <v>18</v>
      </c>
      <c r="B416" s="290"/>
      <c r="C416" s="290"/>
      <c r="D416" s="290"/>
      <c r="E416" s="290"/>
      <c r="F416" s="290"/>
      <c r="G416" s="290"/>
      <c r="H416" s="290"/>
      <c r="I416" s="290"/>
      <c r="J416" s="291"/>
      <c r="K416" s="40"/>
      <c r="L416" s="44"/>
      <c r="M416" s="90"/>
    </row>
    <row r="417" spans="1:13" x14ac:dyDescent="0.3">
      <c r="A417" s="228">
        <f t="shared" si="24"/>
        <v>19</v>
      </c>
      <c r="B417" s="290"/>
      <c r="C417" s="290"/>
      <c r="D417" s="290"/>
      <c r="E417" s="290"/>
      <c r="F417" s="290"/>
      <c r="G417" s="290"/>
      <c r="H417" s="290"/>
      <c r="I417" s="290"/>
      <c r="J417" s="291"/>
      <c r="K417" s="40"/>
      <c r="L417" s="44"/>
      <c r="M417" s="90"/>
    </row>
    <row r="418" spans="1:13" x14ac:dyDescent="0.3">
      <c r="A418" s="228">
        <f t="shared" si="24"/>
        <v>20</v>
      </c>
      <c r="B418" s="290"/>
      <c r="C418" s="290"/>
      <c r="D418" s="290"/>
      <c r="E418" s="290"/>
      <c r="F418" s="290"/>
      <c r="G418" s="290"/>
      <c r="H418" s="290"/>
      <c r="I418" s="290"/>
      <c r="J418" s="291"/>
      <c r="K418" s="40"/>
      <c r="L418" s="44"/>
      <c r="M418" s="90"/>
    </row>
    <row r="419" spans="1:13" x14ac:dyDescent="0.3">
      <c r="A419" s="228">
        <f t="shared" si="24"/>
        <v>21</v>
      </c>
      <c r="B419" s="290"/>
      <c r="C419" s="290"/>
      <c r="D419" s="290"/>
      <c r="E419" s="290"/>
      <c r="F419" s="290"/>
      <c r="G419" s="290"/>
      <c r="H419" s="290"/>
      <c r="I419" s="290"/>
      <c r="J419" s="291"/>
      <c r="K419" s="40"/>
      <c r="L419" s="44"/>
      <c r="M419" s="90"/>
    </row>
    <row r="420" spans="1:13" x14ac:dyDescent="0.3">
      <c r="A420" s="228">
        <f t="shared" si="24"/>
        <v>22</v>
      </c>
      <c r="B420" s="290"/>
      <c r="C420" s="290"/>
      <c r="D420" s="290"/>
      <c r="E420" s="290"/>
      <c r="F420" s="290"/>
      <c r="G420" s="290"/>
      <c r="H420" s="290"/>
      <c r="I420" s="290"/>
      <c r="J420" s="291"/>
      <c r="K420" s="40"/>
      <c r="L420" s="44"/>
      <c r="M420" s="90"/>
    </row>
    <row r="421" spans="1:13" x14ac:dyDescent="0.3">
      <c r="A421" s="228">
        <f t="shared" si="24"/>
        <v>23</v>
      </c>
      <c r="B421" s="290"/>
      <c r="C421" s="290"/>
      <c r="D421" s="290"/>
      <c r="E421" s="290"/>
      <c r="F421" s="290"/>
      <c r="G421" s="290"/>
      <c r="H421" s="290"/>
      <c r="I421" s="290"/>
      <c r="J421" s="291"/>
      <c r="K421" s="40"/>
      <c r="L421" s="44"/>
      <c r="M421" s="90"/>
    </row>
    <row r="422" spans="1:13" ht="15" thickBot="1" x14ac:dyDescent="0.35">
      <c r="A422" s="229">
        <f t="shared" si="24"/>
        <v>24</v>
      </c>
      <c r="B422" s="335"/>
      <c r="C422" s="335"/>
      <c r="D422" s="335"/>
      <c r="E422" s="335"/>
      <c r="F422" s="335"/>
      <c r="G422" s="335"/>
      <c r="H422" s="335"/>
      <c r="I422" s="335"/>
      <c r="J422" s="336"/>
      <c r="K422" s="40"/>
      <c r="L422" s="45"/>
      <c r="M422" s="91"/>
    </row>
    <row r="423" spans="1:13" ht="4.95" customHeight="1" thickBot="1" x14ac:dyDescent="0.45">
      <c r="A423" s="34"/>
      <c r="B423" s="169"/>
      <c r="C423" s="34"/>
      <c r="D423" s="231"/>
      <c r="E423" s="231"/>
      <c r="F423" s="5"/>
      <c r="G423" s="170"/>
      <c r="H423" s="170"/>
      <c r="I423" s="171"/>
      <c r="J423" s="172"/>
      <c r="K423" s="5"/>
      <c r="L423" s="173"/>
      <c r="M423" s="174"/>
    </row>
    <row r="424" spans="1:13" ht="25.2" x14ac:dyDescent="0.3">
      <c r="A424" s="294">
        <v>1.3</v>
      </c>
      <c r="B424" s="337" t="s">
        <v>1084</v>
      </c>
      <c r="C424" s="304" t="s">
        <v>3</v>
      </c>
      <c r="D424" s="300" t="s">
        <v>939</v>
      </c>
      <c r="E424" s="355">
        <f>I445</f>
        <v>35</v>
      </c>
      <c r="F424" s="323"/>
      <c r="G424" s="234">
        <v>25</v>
      </c>
      <c r="H424" s="54" t="s">
        <v>311</v>
      </c>
      <c r="I424" s="18">
        <v>1</v>
      </c>
      <c r="J424" s="19">
        <f>I424*8%/96</f>
        <v>8.3333333333333339E-4</v>
      </c>
      <c r="K424" s="241" t="str">
        <f t="shared" ref="K424:K445" si="25">IF(AND(L424&gt;=0,L424&lt;=I424),"",IF(AND(L424&gt;I424),"*"))</f>
        <v/>
      </c>
      <c r="L424" s="20">
        <v>1</v>
      </c>
      <c r="M424" s="19">
        <f>L424*8%/96</f>
        <v>8.3333333333333339E-4</v>
      </c>
    </row>
    <row r="425" spans="1:13" ht="50.4" x14ac:dyDescent="0.3">
      <c r="A425" s="295"/>
      <c r="B425" s="338"/>
      <c r="C425" s="305"/>
      <c r="D425" s="292"/>
      <c r="E425" s="356"/>
      <c r="F425" s="323"/>
      <c r="G425" s="235">
        <v>26</v>
      </c>
      <c r="H425" s="52" t="s">
        <v>940</v>
      </c>
      <c r="I425" s="13">
        <v>3</v>
      </c>
      <c r="J425" s="21">
        <f>I425*8%/96</f>
        <v>2.5000000000000001E-3</v>
      </c>
      <c r="K425" s="241" t="str">
        <f t="shared" si="25"/>
        <v/>
      </c>
      <c r="L425" s="14">
        <v>3</v>
      </c>
      <c r="M425" s="21">
        <f>L425*8%/96</f>
        <v>2.5000000000000001E-3</v>
      </c>
    </row>
    <row r="426" spans="1:13" ht="25.2" x14ac:dyDescent="0.3">
      <c r="A426" s="295"/>
      <c r="B426" s="338"/>
      <c r="C426" s="305" t="s">
        <v>56</v>
      </c>
      <c r="D426" s="292" t="s">
        <v>307</v>
      </c>
      <c r="E426" s="356"/>
      <c r="F426" s="323"/>
      <c r="G426" s="235">
        <v>27</v>
      </c>
      <c r="H426" s="52" t="s">
        <v>312</v>
      </c>
      <c r="I426" s="13">
        <v>1</v>
      </c>
      <c r="J426" s="21">
        <f t="shared" ref="J426:J444" si="26">I426*8%/96</f>
        <v>8.3333333333333339E-4</v>
      </c>
      <c r="K426" s="241" t="str">
        <f t="shared" si="25"/>
        <v/>
      </c>
      <c r="L426" s="14">
        <v>1</v>
      </c>
      <c r="M426" s="21">
        <f t="shared" ref="M426:M444" si="27">L426*8%/96</f>
        <v>8.3333333333333339E-4</v>
      </c>
    </row>
    <row r="427" spans="1:13" ht="25.2" x14ac:dyDescent="0.3">
      <c r="A427" s="295"/>
      <c r="B427" s="338"/>
      <c r="C427" s="305"/>
      <c r="D427" s="292"/>
      <c r="E427" s="356"/>
      <c r="F427" s="323"/>
      <c r="G427" s="235">
        <v>28</v>
      </c>
      <c r="H427" s="52" t="s">
        <v>313</v>
      </c>
      <c r="I427" s="13">
        <v>2</v>
      </c>
      <c r="J427" s="21">
        <f t="shared" si="26"/>
        <v>1.6666666666666668E-3</v>
      </c>
      <c r="K427" s="241" t="str">
        <f t="shared" si="25"/>
        <v/>
      </c>
      <c r="L427" s="14">
        <v>2</v>
      </c>
      <c r="M427" s="21">
        <f t="shared" si="27"/>
        <v>1.6666666666666668E-3</v>
      </c>
    </row>
    <row r="428" spans="1:13" ht="37.799999999999997" x14ac:dyDescent="0.3">
      <c r="A428" s="295"/>
      <c r="B428" s="338"/>
      <c r="C428" s="305"/>
      <c r="D428" s="292"/>
      <c r="E428" s="356"/>
      <c r="F428" s="323"/>
      <c r="G428" s="235">
        <v>29</v>
      </c>
      <c r="H428" s="52" t="s">
        <v>888</v>
      </c>
      <c r="I428" s="13">
        <v>1</v>
      </c>
      <c r="J428" s="21">
        <f t="shared" si="26"/>
        <v>8.3333333333333339E-4</v>
      </c>
      <c r="K428" s="241" t="str">
        <f t="shared" si="25"/>
        <v/>
      </c>
      <c r="L428" s="14">
        <v>1</v>
      </c>
      <c r="M428" s="21">
        <f t="shared" si="27"/>
        <v>8.3333333333333339E-4</v>
      </c>
    </row>
    <row r="429" spans="1:13" ht="75.599999999999994" x14ac:dyDescent="0.4">
      <c r="A429" s="295"/>
      <c r="B429" s="338"/>
      <c r="C429" s="230" t="s">
        <v>57</v>
      </c>
      <c r="D429" s="227" t="s">
        <v>941</v>
      </c>
      <c r="E429" s="356"/>
      <c r="F429" s="226"/>
      <c r="G429" s="235">
        <v>30</v>
      </c>
      <c r="H429" s="52" t="s">
        <v>1111</v>
      </c>
      <c r="I429" s="13">
        <v>2</v>
      </c>
      <c r="J429" s="21">
        <f t="shared" si="26"/>
        <v>1.6666666666666668E-3</v>
      </c>
      <c r="K429" s="241" t="str">
        <f t="shared" si="25"/>
        <v/>
      </c>
      <c r="L429" s="14">
        <v>2</v>
      </c>
      <c r="M429" s="21">
        <f t="shared" si="27"/>
        <v>1.6666666666666668E-3</v>
      </c>
    </row>
    <row r="430" spans="1:13" ht="25.2" x14ac:dyDescent="0.3">
      <c r="A430" s="295"/>
      <c r="B430" s="338"/>
      <c r="C430" s="305" t="s">
        <v>88</v>
      </c>
      <c r="D430" s="292" t="s">
        <v>308</v>
      </c>
      <c r="E430" s="356"/>
      <c r="F430" s="323"/>
      <c r="G430" s="235">
        <v>31</v>
      </c>
      <c r="H430" s="52" t="s">
        <v>314</v>
      </c>
      <c r="I430" s="13">
        <v>1</v>
      </c>
      <c r="J430" s="21">
        <f t="shared" si="26"/>
        <v>8.3333333333333339E-4</v>
      </c>
      <c r="K430" s="241" t="str">
        <f t="shared" si="25"/>
        <v/>
      </c>
      <c r="L430" s="14">
        <v>1</v>
      </c>
      <c r="M430" s="21">
        <f t="shared" si="27"/>
        <v>8.3333333333333339E-4</v>
      </c>
    </row>
    <row r="431" spans="1:13" ht="36.6" customHeight="1" x14ac:dyDescent="0.3">
      <c r="A431" s="295"/>
      <c r="B431" s="338"/>
      <c r="C431" s="305"/>
      <c r="D431" s="292"/>
      <c r="E431" s="356"/>
      <c r="F431" s="323"/>
      <c r="G431" s="235">
        <v>32</v>
      </c>
      <c r="H431" s="52" t="s">
        <v>942</v>
      </c>
      <c r="I431" s="13">
        <v>4</v>
      </c>
      <c r="J431" s="21">
        <f t="shared" si="26"/>
        <v>3.3333333333333335E-3</v>
      </c>
      <c r="K431" s="241" t="str">
        <f t="shared" si="25"/>
        <v/>
      </c>
      <c r="L431" s="14">
        <v>4</v>
      </c>
      <c r="M431" s="21">
        <f t="shared" si="27"/>
        <v>3.3333333333333335E-3</v>
      </c>
    </row>
    <row r="432" spans="1:13" ht="25.2" x14ac:dyDescent="0.3">
      <c r="A432" s="295"/>
      <c r="B432" s="338"/>
      <c r="C432" s="305" t="s">
        <v>89</v>
      </c>
      <c r="D432" s="292" t="s">
        <v>309</v>
      </c>
      <c r="E432" s="356"/>
      <c r="F432" s="323"/>
      <c r="G432" s="235">
        <v>33</v>
      </c>
      <c r="H432" s="52" t="s">
        <v>312</v>
      </c>
      <c r="I432" s="13">
        <v>1</v>
      </c>
      <c r="J432" s="21">
        <f t="shared" si="26"/>
        <v>8.3333333333333339E-4</v>
      </c>
      <c r="K432" s="241" t="str">
        <f t="shared" si="25"/>
        <v/>
      </c>
      <c r="L432" s="14">
        <v>1</v>
      </c>
      <c r="M432" s="21">
        <f t="shared" si="27"/>
        <v>8.3333333333333339E-4</v>
      </c>
    </row>
    <row r="433" spans="1:13" ht="25.2" x14ac:dyDescent="0.3">
      <c r="A433" s="295"/>
      <c r="B433" s="338"/>
      <c r="C433" s="305"/>
      <c r="D433" s="292"/>
      <c r="E433" s="356"/>
      <c r="F433" s="323"/>
      <c r="G433" s="235">
        <v>34</v>
      </c>
      <c r="H433" s="52" t="s">
        <v>260</v>
      </c>
      <c r="I433" s="13">
        <v>2</v>
      </c>
      <c r="J433" s="21">
        <f t="shared" si="26"/>
        <v>1.6666666666666668E-3</v>
      </c>
      <c r="K433" s="241" t="str">
        <f t="shared" si="25"/>
        <v/>
      </c>
      <c r="L433" s="14">
        <v>2</v>
      </c>
      <c r="M433" s="21">
        <f t="shared" si="27"/>
        <v>1.6666666666666668E-3</v>
      </c>
    </row>
    <row r="434" spans="1:13" ht="25.2" x14ac:dyDescent="0.3">
      <c r="A434" s="295"/>
      <c r="B434" s="338"/>
      <c r="C434" s="305"/>
      <c r="D434" s="292"/>
      <c r="E434" s="356"/>
      <c r="F434" s="323"/>
      <c r="G434" s="235">
        <v>35</v>
      </c>
      <c r="H434" s="52" t="s">
        <v>943</v>
      </c>
      <c r="I434" s="13">
        <v>1</v>
      </c>
      <c r="J434" s="21">
        <f t="shared" si="26"/>
        <v>8.3333333333333339E-4</v>
      </c>
      <c r="K434" s="241" t="str">
        <f t="shared" si="25"/>
        <v/>
      </c>
      <c r="L434" s="14">
        <v>1</v>
      </c>
      <c r="M434" s="21">
        <f t="shared" si="27"/>
        <v>8.3333333333333339E-4</v>
      </c>
    </row>
    <row r="435" spans="1:13" ht="25.2" x14ac:dyDescent="0.3">
      <c r="A435" s="295"/>
      <c r="B435" s="338"/>
      <c r="C435" s="305"/>
      <c r="D435" s="292"/>
      <c r="E435" s="356"/>
      <c r="F435" s="323"/>
      <c r="G435" s="235">
        <v>36</v>
      </c>
      <c r="H435" s="52" t="s">
        <v>944</v>
      </c>
      <c r="I435" s="13">
        <v>2</v>
      </c>
      <c r="J435" s="21">
        <f t="shared" si="26"/>
        <v>1.6666666666666668E-3</v>
      </c>
      <c r="K435" s="241" t="str">
        <f t="shared" si="25"/>
        <v/>
      </c>
      <c r="L435" s="14">
        <v>2</v>
      </c>
      <c r="M435" s="21">
        <f t="shared" si="27"/>
        <v>1.6666666666666668E-3</v>
      </c>
    </row>
    <row r="436" spans="1:13" x14ac:dyDescent="0.3">
      <c r="A436" s="295"/>
      <c r="B436" s="338"/>
      <c r="C436" s="305"/>
      <c r="D436" s="292"/>
      <c r="E436" s="356"/>
      <c r="F436" s="323"/>
      <c r="G436" s="235">
        <v>37</v>
      </c>
      <c r="H436" s="52" t="s">
        <v>315</v>
      </c>
      <c r="I436" s="13">
        <v>1</v>
      </c>
      <c r="J436" s="21">
        <f t="shared" si="26"/>
        <v>8.3333333333333339E-4</v>
      </c>
      <c r="K436" s="241" t="str">
        <f t="shared" si="25"/>
        <v/>
      </c>
      <c r="L436" s="14">
        <v>1</v>
      </c>
      <c r="M436" s="21">
        <f t="shared" si="27"/>
        <v>8.3333333333333339E-4</v>
      </c>
    </row>
    <row r="437" spans="1:13" ht="75.599999999999994" x14ac:dyDescent="0.4">
      <c r="A437" s="295"/>
      <c r="B437" s="338"/>
      <c r="C437" s="230" t="s">
        <v>90</v>
      </c>
      <c r="D437" s="227" t="s">
        <v>945</v>
      </c>
      <c r="E437" s="356"/>
      <c r="F437" s="226"/>
      <c r="G437" s="235">
        <v>38</v>
      </c>
      <c r="H437" s="52" t="s">
        <v>1112</v>
      </c>
      <c r="I437" s="13">
        <v>2</v>
      </c>
      <c r="J437" s="21">
        <f t="shared" si="26"/>
        <v>1.6666666666666668E-3</v>
      </c>
      <c r="K437" s="241" t="str">
        <f t="shared" si="25"/>
        <v/>
      </c>
      <c r="L437" s="14">
        <v>2</v>
      </c>
      <c r="M437" s="21">
        <f t="shared" si="27"/>
        <v>1.6666666666666668E-3</v>
      </c>
    </row>
    <row r="438" spans="1:13" x14ac:dyDescent="0.3">
      <c r="A438" s="295"/>
      <c r="B438" s="338"/>
      <c r="C438" s="305" t="s">
        <v>91</v>
      </c>
      <c r="D438" s="292" t="s">
        <v>946</v>
      </c>
      <c r="E438" s="356"/>
      <c r="F438" s="323"/>
      <c r="G438" s="235">
        <v>39</v>
      </c>
      <c r="H438" s="52" t="s">
        <v>259</v>
      </c>
      <c r="I438" s="13">
        <v>1</v>
      </c>
      <c r="J438" s="21">
        <f t="shared" si="26"/>
        <v>8.3333333333333339E-4</v>
      </c>
      <c r="K438" s="241" t="str">
        <f t="shared" si="25"/>
        <v/>
      </c>
      <c r="L438" s="14">
        <v>1</v>
      </c>
      <c r="M438" s="21">
        <f t="shared" si="27"/>
        <v>8.3333333333333339E-4</v>
      </c>
    </row>
    <row r="439" spans="1:13" ht="50.4" x14ac:dyDescent="0.3">
      <c r="A439" s="295"/>
      <c r="B439" s="338"/>
      <c r="C439" s="305"/>
      <c r="D439" s="292"/>
      <c r="E439" s="356"/>
      <c r="F439" s="323"/>
      <c r="G439" s="235">
        <v>40</v>
      </c>
      <c r="H439" s="52" t="s">
        <v>947</v>
      </c>
      <c r="I439" s="13">
        <v>3</v>
      </c>
      <c r="J439" s="21">
        <f t="shared" si="26"/>
        <v>2.5000000000000001E-3</v>
      </c>
      <c r="K439" s="241" t="str">
        <f t="shared" si="25"/>
        <v/>
      </c>
      <c r="L439" s="14">
        <v>3</v>
      </c>
      <c r="M439" s="21">
        <f t="shared" si="27"/>
        <v>2.5000000000000001E-3</v>
      </c>
    </row>
    <row r="440" spans="1:13" ht="25.2" x14ac:dyDescent="0.3">
      <c r="A440" s="295"/>
      <c r="B440" s="338"/>
      <c r="C440" s="305" t="s">
        <v>92</v>
      </c>
      <c r="D440" s="292" t="s">
        <v>310</v>
      </c>
      <c r="E440" s="356"/>
      <c r="F440" s="323"/>
      <c r="G440" s="235">
        <v>41</v>
      </c>
      <c r="H440" s="52" t="s">
        <v>312</v>
      </c>
      <c r="I440" s="13">
        <v>2</v>
      </c>
      <c r="J440" s="21">
        <f t="shared" si="26"/>
        <v>1.6666666666666668E-3</v>
      </c>
      <c r="K440" s="241" t="str">
        <f t="shared" si="25"/>
        <v/>
      </c>
      <c r="L440" s="14">
        <v>2</v>
      </c>
      <c r="M440" s="21">
        <f t="shared" si="27"/>
        <v>1.6666666666666668E-3</v>
      </c>
    </row>
    <row r="441" spans="1:13" ht="25.2" x14ac:dyDescent="0.3">
      <c r="A441" s="295"/>
      <c r="B441" s="338"/>
      <c r="C441" s="305"/>
      <c r="D441" s="292"/>
      <c r="E441" s="356"/>
      <c r="F441" s="323"/>
      <c r="G441" s="235">
        <v>42</v>
      </c>
      <c r="H441" s="52" t="s">
        <v>317</v>
      </c>
      <c r="I441" s="13">
        <v>1</v>
      </c>
      <c r="J441" s="21">
        <f t="shared" si="26"/>
        <v>8.3333333333333339E-4</v>
      </c>
      <c r="K441" s="241" t="str">
        <f t="shared" si="25"/>
        <v/>
      </c>
      <c r="L441" s="14">
        <v>1</v>
      </c>
      <c r="M441" s="21">
        <f t="shared" si="27"/>
        <v>8.3333333333333339E-4</v>
      </c>
    </row>
    <row r="442" spans="1:13" ht="25.2" x14ac:dyDescent="0.3">
      <c r="A442" s="295"/>
      <c r="B442" s="338"/>
      <c r="C442" s="305"/>
      <c r="D442" s="292"/>
      <c r="E442" s="356"/>
      <c r="F442" s="323"/>
      <c r="G442" s="235">
        <v>43</v>
      </c>
      <c r="H442" s="52" t="s">
        <v>316</v>
      </c>
      <c r="I442" s="13">
        <v>1</v>
      </c>
      <c r="J442" s="21">
        <f t="shared" si="26"/>
        <v>8.3333333333333339E-4</v>
      </c>
      <c r="K442" s="241" t="str">
        <f t="shared" si="25"/>
        <v/>
      </c>
      <c r="L442" s="14">
        <v>1</v>
      </c>
      <c r="M442" s="21">
        <f t="shared" si="27"/>
        <v>8.3333333333333339E-4</v>
      </c>
    </row>
    <row r="443" spans="1:13" ht="25.2" x14ac:dyDescent="0.3">
      <c r="A443" s="295"/>
      <c r="B443" s="338"/>
      <c r="C443" s="305"/>
      <c r="D443" s="292"/>
      <c r="E443" s="356"/>
      <c r="F443" s="323"/>
      <c r="G443" s="235">
        <v>44</v>
      </c>
      <c r="H443" s="52" t="s">
        <v>948</v>
      </c>
      <c r="I443" s="13">
        <v>1</v>
      </c>
      <c r="J443" s="21">
        <f t="shared" si="26"/>
        <v>8.3333333333333339E-4</v>
      </c>
      <c r="K443" s="241" t="str">
        <f t="shared" si="25"/>
        <v/>
      </c>
      <c r="L443" s="14">
        <v>1</v>
      </c>
      <c r="M443" s="21">
        <f t="shared" si="27"/>
        <v>8.3333333333333339E-4</v>
      </c>
    </row>
    <row r="444" spans="1:13" ht="66" customHeight="1" x14ac:dyDescent="0.4">
      <c r="A444" s="295"/>
      <c r="B444" s="338"/>
      <c r="C444" s="305" t="s">
        <v>93</v>
      </c>
      <c r="D444" s="292" t="s">
        <v>949</v>
      </c>
      <c r="E444" s="356"/>
      <c r="F444" s="226"/>
      <c r="G444" s="235">
        <v>45</v>
      </c>
      <c r="H444" s="52" t="s">
        <v>1113</v>
      </c>
      <c r="I444" s="13">
        <v>2</v>
      </c>
      <c r="J444" s="21">
        <f t="shared" si="26"/>
        <v>1.6666666666666668E-3</v>
      </c>
      <c r="K444" s="241" t="str">
        <f t="shared" si="25"/>
        <v/>
      </c>
      <c r="L444" s="14">
        <v>2</v>
      </c>
      <c r="M444" s="21">
        <f t="shared" si="27"/>
        <v>1.6666666666666668E-3</v>
      </c>
    </row>
    <row r="445" spans="1:13" ht="16.2" thickBot="1" x14ac:dyDescent="0.45">
      <c r="A445" s="296"/>
      <c r="B445" s="339"/>
      <c r="C445" s="306"/>
      <c r="D445" s="293"/>
      <c r="E445" s="357"/>
      <c r="F445" s="71"/>
      <c r="G445" s="409" t="s">
        <v>146</v>
      </c>
      <c r="H445" s="410"/>
      <c r="I445" s="15">
        <f>SUM(I424:I444)</f>
        <v>35</v>
      </c>
      <c r="J445" s="16">
        <f>SUM(J424:J444)</f>
        <v>2.916666666666666E-2</v>
      </c>
      <c r="K445" s="241" t="str">
        <f t="shared" si="25"/>
        <v/>
      </c>
      <c r="L445" s="17">
        <f>SUM(L424:L444)</f>
        <v>35</v>
      </c>
      <c r="M445" s="16">
        <f>SUM(M424:M444)</f>
        <v>2.916666666666666E-2</v>
      </c>
    </row>
    <row r="446" spans="1:13" ht="4.95" customHeight="1" thickBot="1" x14ac:dyDescent="0.45">
      <c r="A446" s="34"/>
      <c r="B446" s="169"/>
      <c r="C446" s="34"/>
      <c r="D446" s="169"/>
      <c r="E446" s="169"/>
      <c r="F446" s="5"/>
      <c r="G446" s="170"/>
      <c r="H446" s="170"/>
      <c r="I446" s="171"/>
      <c r="J446" s="172"/>
      <c r="K446" s="5"/>
      <c r="L446" s="175"/>
      <c r="M446" s="176"/>
    </row>
    <row r="447" spans="1:13" ht="15.6" x14ac:dyDescent="0.4">
      <c r="A447" s="232" t="s">
        <v>74</v>
      </c>
      <c r="B447" s="317" t="s">
        <v>145</v>
      </c>
      <c r="C447" s="317"/>
      <c r="D447" s="317"/>
      <c r="E447" s="317"/>
      <c r="F447" s="317"/>
      <c r="G447" s="317"/>
      <c r="H447" s="317"/>
      <c r="I447" s="317"/>
      <c r="J447" s="318"/>
      <c r="K447" s="6"/>
      <c r="L447" s="32" t="s">
        <v>144</v>
      </c>
      <c r="M447" s="67" t="s">
        <v>69</v>
      </c>
    </row>
    <row r="448" spans="1:13" x14ac:dyDescent="0.3">
      <c r="A448" s="228">
        <f>G424</f>
        <v>25</v>
      </c>
      <c r="B448" s="290"/>
      <c r="C448" s="290"/>
      <c r="D448" s="290"/>
      <c r="E448" s="290"/>
      <c r="F448" s="290"/>
      <c r="G448" s="290"/>
      <c r="H448" s="290"/>
      <c r="I448" s="290"/>
      <c r="J448" s="291"/>
      <c r="K448" s="231"/>
      <c r="L448" s="44"/>
      <c r="M448" s="90"/>
    </row>
    <row r="449" spans="1:13" x14ac:dyDescent="0.3">
      <c r="A449" s="228">
        <f t="shared" ref="A449:A468" si="28">G425</f>
        <v>26</v>
      </c>
      <c r="B449" s="290"/>
      <c r="C449" s="290"/>
      <c r="D449" s="290"/>
      <c r="E449" s="290"/>
      <c r="F449" s="290"/>
      <c r="G449" s="290"/>
      <c r="H449" s="290"/>
      <c r="I449" s="290"/>
      <c r="J449" s="291"/>
      <c r="K449" s="231"/>
      <c r="L449" s="44"/>
      <c r="M449" s="90"/>
    </row>
    <row r="450" spans="1:13" x14ac:dyDescent="0.3">
      <c r="A450" s="228">
        <f t="shared" si="28"/>
        <v>27</v>
      </c>
      <c r="B450" s="290"/>
      <c r="C450" s="290"/>
      <c r="D450" s="290"/>
      <c r="E450" s="290"/>
      <c r="F450" s="290"/>
      <c r="G450" s="290"/>
      <c r="H450" s="290"/>
      <c r="I450" s="290"/>
      <c r="J450" s="291"/>
      <c r="K450" s="231"/>
      <c r="L450" s="44"/>
      <c r="M450" s="90"/>
    </row>
    <row r="451" spans="1:13" x14ac:dyDescent="0.3">
      <c r="A451" s="228">
        <f t="shared" si="28"/>
        <v>28</v>
      </c>
      <c r="B451" s="290"/>
      <c r="C451" s="290"/>
      <c r="D451" s="290"/>
      <c r="E451" s="290"/>
      <c r="F451" s="290"/>
      <c r="G451" s="290"/>
      <c r="H451" s="290"/>
      <c r="I451" s="290"/>
      <c r="J451" s="291"/>
      <c r="K451" s="231"/>
      <c r="L451" s="44"/>
      <c r="M451" s="90"/>
    </row>
    <row r="452" spans="1:13" x14ac:dyDescent="0.3">
      <c r="A452" s="228">
        <f t="shared" si="28"/>
        <v>29</v>
      </c>
      <c r="B452" s="290"/>
      <c r="C452" s="290"/>
      <c r="D452" s="290"/>
      <c r="E452" s="290"/>
      <c r="F452" s="290"/>
      <c r="G452" s="290"/>
      <c r="H452" s="290"/>
      <c r="I452" s="290"/>
      <c r="J452" s="291"/>
      <c r="K452" s="231"/>
      <c r="L452" s="14"/>
      <c r="M452" s="46"/>
    </row>
    <row r="453" spans="1:13" x14ac:dyDescent="0.3">
      <c r="A453" s="228">
        <f t="shared" si="28"/>
        <v>30</v>
      </c>
      <c r="B453" s="290"/>
      <c r="C453" s="290"/>
      <c r="D453" s="290"/>
      <c r="E453" s="290"/>
      <c r="F453" s="290"/>
      <c r="G453" s="290"/>
      <c r="H453" s="290"/>
      <c r="I453" s="290"/>
      <c r="J453" s="291"/>
      <c r="K453" s="231"/>
      <c r="L453" s="14"/>
      <c r="M453" s="46"/>
    </row>
    <row r="454" spans="1:13" x14ac:dyDescent="0.3">
      <c r="A454" s="228">
        <f t="shared" si="28"/>
        <v>31</v>
      </c>
      <c r="B454" s="290"/>
      <c r="C454" s="290"/>
      <c r="D454" s="290"/>
      <c r="E454" s="290"/>
      <c r="F454" s="290"/>
      <c r="G454" s="290"/>
      <c r="H454" s="290"/>
      <c r="I454" s="290"/>
      <c r="J454" s="291"/>
      <c r="K454" s="231"/>
      <c r="L454" s="14"/>
      <c r="M454" s="46"/>
    </row>
    <row r="455" spans="1:13" x14ac:dyDescent="0.3">
      <c r="A455" s="228">
        <f t="shared" si="28"/>
        <v>32</v>
      </c>
      <c r="B455" s="290"/>
      <c r="C455" s="290"/>
      <c r="D455" s="290"/>
      <c r="E455" s="290"/>
      <c r="F455" s="290"/>
      <c r="G455" s="290"/>
      <c r="H455" s="290"/>
      <c r="I455" s="290"/>
      <c r="J455" s="291"/>
      <c r="K455" s="231"/>
      <c r="L455" s="14"/>
      <c r="M455" s="46"/>
    </row>
    <row r="456" spans="1:13" x14ac:dyDescent="0.3">
      <c r="A456" s="228">
        <f t="shared" si="28"/>
        <v>33</v>
      </c>
      <c r="B456" s="290"/>
      <c r="C456" s="290"/>
      <c r="D456" s="290"/>
      <c r="E456" s="290"/>
      <c r="F456" s="290"/>
      <c r="G456" s="290"/>
      <c r="H456" s="290"/>
      <c r="I456" s="290"/>
      <c r="J456" s="291"/>
      <c r="K456" s="231"/>
      <c r="L456" s="14"/>
      <c r="M456" s="46"/>
    </row>
    <row r="457" spans="1:13" x14ac:dyDescent="0.3">
      <c r="A457" s="228">
        <f t="shared" si="28"/>
        <v>34</v>
      </c>
      <c r="B457" s="290"/>
      <c r="C457" s="290"/>
      <c r="D457" s="290"/>
      <c r="E457" s="290"/>
      <c r="F457" s="290"/>
      <c r="G457" s="290"/>
      <c r="H457" s="290"/>
      <c r="I457" s="290"/>
      <c r="J457" s="291"/>
      <c r="K457" s="28"/>
      <c r="L457" s="14"/>
      <c r="M457" s="46"/>
    </row>
    <row r="458" spans="1:13" x14ac:dyDescent="0.3">
      <c r="A458" s="228">
        <f t="shared" si="28"/>
        <v>35</v>
      </c>
      <c r="B458" s="290"/>
      <c r="C458" s="290"/>
      <c r="D458" s="290"/>
      <c r="E458" s="290"/>
      <c r="F458" s="290"/>
      <c r="G458" s="290"/>
      <c r="H458" s="290"/>
      <c r="I458" s="290"/>
      <c r="J458" s="291"/>
      <c r="K458" s="28"/>
      <c r="L458" s="14"/>
      <c r="M458" s="46"/>
    </row>
    <row r="459" spans="1:13" x14ac:dyDescent="0.3">
      <c r="A459" s="228">
        <f t="shared" si="28"/>
        <v>36</v>
      </c>
      <c r="B459" s="290"/>
      <c r="C459" s="290"/>
      <c r="D459" s="290"/>
      <c r="E459" s="290"/>
      <c r="F459" s="290"/>
      <c r="G459" s="290"/>
      <c r="H459" s="290"/>
      <c r="I459" s="290"/>
      <c r="J459" s="291"/>
      <c r="K459" s="28"/>
      <c r="L459" s="14"/>
      <c r="M459" s="46"/>
    </row>
    <row r="460" spans="1:13" x14ac:dyDescent="0.3">
      <c r="A460" s="228">
        <f t="shared" si="28"/>
        <v>37</v>
      </c>
      <c r="B460" s="290"/>
      <c r="C460" s="290"/>
      <c r="D460" s="290"/>
      <c r="E460" s="290"/>
      <c r="F460" s="290"/>
      <c r="G460" s="290"/>
      <c r="H460" s="290"/>
      <c r="I460" s="290"/>
      <c r="J460" s="291"/>
      <c r="K460" s="28"/>
      <c r="L460" s="14"/>
      <c r="M460" s="46"/>
    </row>
    <row r="461" spans="1:13" ht="15.6" x14ac:dyDescent="0.4">
      <c r="A461" s="228">
        <f t="shared" si="28"/>
        <v>38</v>
      </c>
      <c r="B461" s="290"/>
      <c r="C461" s="290"/>
      <c r="D461" s="290"/>
      <c r="E461" s="290"/>
      <c r="F461" s="290"/>
      <c r="G461" s="290"/>
      <c r="H461" s="290"/>
      <c r="I461" s="290"/>
      <c r="J461" s="291"/>
      <c r="K461" s="47"/>
      <c r="L461" s="48"/>
      <c r="M461" s="46"/>
    </row>
    <row r="462" spans="1:13" ht="15.6" x14ac:dyDescent="0.4">
      <c r="A462" s="228">
        <f t="shared" si="28"/>
        <v>39</v>
      </c>
      <c r="B462" s="290"/>
      <c r="C462" s="290"/>
      <c r="D462" s="290"/>
      <c r="E462" s="290"/>
      <c r="F462" s="290"/>
      <c r="G462" s="290"/>
      <c r="H462" s="290"/>
      <c r="I462" s="290"/>
      <c r="J462" s="291"/>
      <c r="K462" s="47"/>
      <c r="L462" s="48"/>
      <c r="M462" s="46"/>
    </row>
    <row r="463" spans="1:13" ht="15.6" x14ac:dyDescent="0.4">
      <c r="A463" s="228">
        <f t="shared" si="28"/>
        <v>40</v>
      </c>
      <c r="B463" s="290"/>
      <c r="C463" s="290"/>
      <c r="D463" s="290"/>
      <c r="E463" s="290"/>
      <c r="F463" s="290"/>
      <c r="G463" s="290"/>
      <c r="H463" s="290"/>
      <c r="I463" s="290"/>
      <c r="J463" s="291"/>
      <c r="K463" s="47"/>
      <c r="L463" s="48"/>
      <c r="M463" s="46"/>
    </row>
    <row r="464" spans="1:13" ht="15.6" x14ac:dyDescent="0.4">
      <c r="A464" s="228">
        <f t="shared" si="28"/>
        <v>41</v>
      </c>
      <c r="B464" s="290"/>
      <c r="C464" s="290"/>
      <c r="D464" s="290"/>
      <c r="E464" s="290"/>
      <c r="F464" s="290"/>
      <c r="G464" s="290"/>
      <c r="H464" s="290"/>
      <c r="I464" s="290"/>
      <c r="J464" s="291"/>
      <c r="K464" s="47"/>
      <c r="L464" s="48"/>
      <c r="M464" s="46"/>
    </row>
    <row r="465" spans="1:13" ht="15.6" x14ac:dyDescent="0.4">
      <c r="A465" s="228">
        <f t="shared" si="28"/>
        <v>42</v>
      </c>
      <c r="B465" s="290"/>
      <c r="C465" s="290"/>
      <c r="D465" s="290"/>
      <c r="E465" s="290"/>
      <c r="F465" s="290"/>
      <c r="G465" s="290"/>
      <c r="H465" s="290"/>
      <c r="I465" s="290"/>
      <c r="J465" s="291"/>
      <c r="K465" s="47"/>
      <c r="L465" s="48"/>
      <c r="M465" s="46"/>
    </row>
    <row r="466" spans="1:13" ht="15.6" x14ac:dyDescent="0.4">
      <c r="A466" s="228">
        <f t="shared" si="28"/>
        <v>43</v>
      </c>
      <c r="B466" s="290"/>
      <c r="C466" s="290"/>
      <c r="D466" s="290"/>
      <c r="E466" s="290"/>
      <c r="F466" s="290"/>
      <c r="G466" s="290"/>
      <c r="H466" s="290"/>
      <c r="I466" s="290"/>
      <c r="J466" s="291"/>
      <c r="K466" s="47"/>
      <c r="L466" s="48"/>
      <c r="M466" s="46"/>
    </row>
    <row r="467" spans="1:13" ht="15.6" x14ac:dyDescent="0.4">
      <c r="A467" s="228">
        <f t="shared" si="28"/>
        <v>44</v>
      </c>
      <c r="B467" s="290"/>
      <c r="C467" s="290"/>
      <c r="D467" s="290"/>
      <c r="E467" s="290"/>
      <c r="F467" s="290"/>
      <c r="G467" s="290"/>
      <c r="H467" s="290"/>
      <c r="I467" s="290"/>
      <c r="J467" s="291"/>
      <c r="K467" s="47"/>
      <c r="L467" s="48"/>
      <c r="M467" s="46"/>
    </row>
    <row r="468" spans="1:13" ht="16.2" thickBot="1" x14ac:dyDescent="0.45">
      <c r="A468" s="229">
        <f t="shared" si="28"/>
        <v>45</v>
      </c>
      <c r="B468" s="335"/>
      <c r="C468" s="335"/>
      <c r="D468" s="335"/>
      <c r="E468" s="335"/>
      <c r="F468" s="335"/>
      <c r="G468" s="335"/>
      <c r="H468" s="335"/>
      <c r="I468" s="335"/>
      <c r="J468" s="336"/>
      <c r="K468" s="47"/>
      <c r="L468" s="49"/>
      <c r="M468" s="50"/>
    </row>
    <row r="469" spans="1:13" ht="4.95" customHeight="1" thickBot="1" x14ac:dyDescent="0.45">
      <c r="A469" s="5"/>
      <c r="B469" s="5"/>
      <c r="C469" s="5"/>
      <c r="D469" s="5"/>
      <c r="E469" s="5"/>
      <c r="F469" s="5"/>
      <c r="G469" s="5"/>
      <c r="H469" s="5"/>
      <c r="I469" s="5"/>
      <c r="J469" s="5"/>
      <c r="K469" s="5"/>
      <c r="L469" s="5"/>
      <c r="M469" s="5"/>
    </row>
    <row r="470" spans="1:13" ht="41.4" customHeight="1" x14ac:dyDescent="0.3">
      <c r="A470" s="294" t="s">
        <v>94</v>
      </c>
      <c r="B470" s="337" t="s">
        <v>1085</v>
      </c>
      <c r="C470" s="304" t="s">
        <v>4</v>
      </c>
      <c r="D470" s="300" t="s">
        <v>261</v>
      </c>
      <c r="E470" s="301">
        <f>I475</f>
        <v>6</v>
      </c>
      <c r="F470" s="323"/>
      <c r="G470" s="234">
        <v>46</v>
      </c>
      <c r="H470" s="54" t="s">
        <v>950</v>
      </c>
      <c r="I470" s="18">
        <v>1</v>
      </c>
      <c r="J470" s="19">
        <f>I470*8%/96</f>
        <v>8.3333333333333339E-4</v>
      </c>
      <c r="K470" s="241" t="str">
        <f t="shared" ref="K470:K475" si="29">IF(AND(L470&gt;=0,L470&lt;=I470),"",IF(AND(L470&gt;I470),"*"))</f>
        <v/>
      </c>
      <c r="L470" s="20">
        <v>1</v>
      </c>
      <c r="M470" s="19">
        <f>L470*8%/96</f>
        <v>8.3333333333333339E-4</v>
      </c>
    </row>
    <row r="471" spans="1:13" ht="22.8" customHeight="1" x14ac:dyDescent="0.3">
      <c r="A471" s="295"/>
      <c r="B471" s="338"/>
      <c r="C471" s="305"/>
      <c r="D471" s="292"/>
      <c r="E471" s="302"/>
      <c r="F471" s="323"/>
      <c r="G471" s="235">
        <v>47</v>
      </c>
      <c r="H471" s="52" t="s">
        <v>951</v>
      </c>
      <c r="I471" s="13">
        <v>1</v>
      </c>
      <c r="J471" s="21">
        <f>I471*8%/96</f>
        <v>8.3333333333333339E-4</v>
      </c>
      <c r="K471" s="241" t="str">
        <f t="shared" si="29"/>
        <v/>
      </c>
      <c r="L471" s="14">
        <v>1</v>
      </c>
      <c r="M471" s="21">
        <f>L471*8%/96</f>
        <v>8.3333333333333339E-4</v>
      </c>
    </row>
    <row r="472" spans="1:13" ht="48" customHeight="1" x14ac:dyDescent="0.3">
      <c r="A472" s="295"/>
      <c r="B472" s="338"/>
      <c r="C472" s="305" t="s">
        <v>58</v>
      </c>
      <c r="D472" s="292" t="s">
        <v>952</v>
      </c>
      <c r="E472" s="302"/>
      <c r="F472" s="323"/>
      <c r="G472" s="235">
        <v>48</v>
      </c>
      <c r="H472" s="52" t="s">
        <v>953</v>
      </c>
      <c r="I472" s="13">
        <v>2</v>
      </c>
      <c r="J472" s="21">
        <f t="shared" ref="J472:J474" si="30">I472*8%/96</f>
        <v>1.6666666666666668E-3</v>
      </c>
      <c r="K472" s="241" t="str">
        <f t="shared" si="29"/>
        <v/>
      </c>
      <c r="L472" s="14">
        <v>2</v>
      </c>
      <c r="M472" s="21">
        <f t="shared" ref="M472:M474" si="31">L472*8%/96</f>
        <v>1.6666666666666668E-3</v>
      </c>
    </row>
    <row r="473" spans="1:13" x14ac:dyDescent="0.3">
      <c r="A473" s="295"/>
      <c r="B473" s="338"/>
      <c r="C473" s="305"/>
      <c r="D473" s="292"/>
      <c r="E473" s="302"/>
      <c r="F473" s="323"/>
      <c r="G473" s="235">
        <v>49</v>
      </c>
      <c r="H473" s="52" t="s">
        <v>262</v>
      </c>
      <c r="I473" s="13">
        <v>1</v>
      </c>
      <c r="J473" s="21">
        <f t="shared" si="30"/>
        <v>8.3333333333333339E-4</v>
      </c>
      <c r="K473" s="241" t="str">
        <f t="shared" si="29"/>
        <v/>
      </c>
      <c r="L473" s="14">
        <v>1</v>
      </c>
      <c r="M473" s="21">
        <f t="shared" si="31"/>
        <v>8.3333333333333339E-4</v>
      </c>
    </row>
    <row r="474" spans="1:13" ht="15.6" x14ac:dyDescent="0.4">
      <c r="A474" s="295"/>
      <c r="B474" s="338"/>
      <c r="C474" s="305" t="s">
        <v>62</v>
      </c>
      <c r="D474" s="292" t="s">
        <v>263</v>
      </c>
      <c r="E474" s="302"/>
      <c r="F474" s="226"/>
      <c r="G474" s="235">
        <v>50</v>
      </c>
      <c r="H474" s="52" t="s">
        <v>954</v>
      </c>
      <c r="I474" s="13">
        <v>1</v>
      </c>
      <c r="J474" s="21">
        <f t="shared" si="30"/>
        <v>8.3333333333333339E-4</v>
      </c>
      <c r="K474" s="241" t="str">
        <f t="shared" si="29"/>
        <v/>
      </c>
      <c r="L474" s="14">
        <v>1</v>
      </c>
      <c r="M474" s="21">
        <f t="shared" si="31"/>
        <v>8.3333333333333339E-4</v>
      </c>
    </row>
    <row r="475" spans="1:13" ht="16.2" thickBot="1" x14ac:dyDescent="0.45">
      <c r="A475" s="296"/>
      <c r="B475" s="339"/>
      <c r="C475" s="306"/>
      <c r="D475" s="293"/>
      <c r="E475" s="303"/>
      <c r="F475" s="6"/>
      <c r="G475" s="307" t="s">
        <v>146</v>
      </c>
      <c r="H475" s="308"/>
      <c r="I475" s="15">
        <f>SUM(I470:I474)</f>
        <v>6</v>
      </c>
      <c r="J475" s="16">
        <f>SUM(J470:J474)</f>
        <v>5.0000000000000001E-3</v>
      </c>
      <c r="K475" s="241" t="str">
        <f t="shared" si="29"/>
        <v/>
      </c>
      <c r="L475" s="17">
        <f>SUM(L470:L474)</f>
        <v>6</v>
      </c>
      <c r="M475" s="16">
        <f>SUM(M470:M474)</f>
        <v>5.0000000000000001E-3</v>
      </c>
    </row>
    <row r="476" spans="1:13" ht="4.95" customHeight="1" thickBot="1" x14ac:dyDescent="0.45">
      <c r="A476" s="5"/>
      <c r="B476" s="5"/>
      <c r="C476" s="5"/>
      <c r="D476" s="5"/>
      <c r="E476" s="5"/>
      <c r="F476" s="5"/>
      <c r="G476" s="5"/>
      <c r="H476" s="5"/>
      <c r="I476" s="5"/>
      <c r="J476" s="5"/>
      <c r="K476" s="5"/>
      <c r="L476" s="5"/>
      <c r="M476" s="5"/>
    </row>
    <row r="477" spans="1:13" x14ac:dyDescent="0.3">
      <c r="A477" s="232" t="s">
        <v>74</v>
      </c>
      <c r="B477" s="317" t="s">
        <v>145</v>
      </c>
      <c r="C477" s="317"/>
      <c r="D477" s="317"/>
      <c r="E477" s="317"/>
      <c r="F477" s="317"/>
      <c r="G477" s="317"/>
      <c r="H477" s="317"/>
      <c r="I477" s="317"/>
      <c r="J477" s="318"/>
      <c r="K477" s="38"/>
      <c r="L477" s="32" t="s">
        <v>144</v>
      </c>
      <c r="M477" s="67" t="s">
        <v>69</v>
      </c>
    </row>
    <row r="478" spans="1:13" x14ac:dyDescent="0.3">
      <c r="A478" s="228">
        <f>G470</f>
        <v>46</v>
      </c>
      <c r="B478" s="290"/>
      <c r="C478" s="290"/>
      <c r="D478" s="290"/>
      <c r="E478" s="290"/>
      <c r="F478" s="290"/>
      <c r="G478" s="290"/>
      <c r="H478" s="290"/>
      <c r="I478" s="290"/>
      <c r="J478" s="291"/>
      <c r="K478" s="231"/>
      <c r="L478" s="44"/>
      <c r="M478" s="90"/>
    </row>
    <row r="479" spans="1:13" x14ac:dyDescent="0.3">
      <c r="A479" s="228">
        <f t="shared" ref="A479:A482" si="32">G471</f>
        <v>47</v>
      </c>
      <c r="B479" s="290"/>
      <c r="C479" s="290"/>
      <c r="D479" s="290"/>
      <c r="E479" s="290"/>
      <c r="F479" s="290"/>
      <c r="G479" s="290"/>
      <c r="H479" s="290"/>
      <c r="I479" s="290"/>
      <c r="J479" s="291"/>
      <c r="K479" s="231"/>
      <c r="L479" s="44"/>
      <c r="M479" s="90"/>
    </row>
    <row r="480" spans="1:13" x14ac:dyDescent="0.3">
      <c r="A480" s="228">
        <f t="shared" si="32"/>
        <v>48</v>
      </c>
      <c r="B480" s="290"/>
      <c r="C480" s="290"/>
      <c r="D480" s="290"/>
      <c r="E480" s="290"/>
      <c r="F480" s="290"/>
      <c r="G480" s="290"/>
      <c r="H480" s="290"/>
      <c r="I480" s="290"/>
      <c r="J480" s="291"/>
      <c r="K480" s="231"/>
      <c r="L480" s="44"/>
      <c r="M480" s="90"/>
    </row>
    <row r="481" spans="1:13" x14ac:dyDescent="0.3">
      <c r="A481" s="228">
        <f t="shared" si="32"/>
        <v>49</v>
      </c>
      <c r="B481" s="290"/>
      <c r="C481" s="290"/>
      <c r="D481" s="290"/>
      <c r="E481" s="290"/>
      <c r="F481" s="290"/>
      <c r="G481" s="290"/>
      <c r="H481" s="290"/>
      <c r="I481" s="290"/>
      <c r="J481" s="291"/>
      <c r="K481" s="231"/>
      <c r="L481" s="44"/>
      <c r="M481" s="90"/>
    </row>
    <row r="482" spans="1:13" ht="15" thickBot="1" x14ac:dyDescent="0.35">
      <c r="A482" s="229">
        <f t="shared" si="32"/>
        <v>50</v>
      </c>
      <c r="B482" s="335"/>
      <c r="C482" s="335"/>
      <c r="D482" s="335"/>
      <c r="E482" s="335"/>
      <c r="F482" s="335"/>
      <c r="G482" s="335"/>
      <c r="H482" s="335"/>
      <c r="I482" s="335"/>
      <c r="J482" s="336"/>
      <c r="K482" s="231"/>
      <c r="L482" s="51"/>
      <c r="M482" s="50"/>
    </row>
    <row r="483" spans="1:13" ht="4.95" customHeight="1" thickBot="1" x14ac:dyDescent="0.45">
      <c r="A483" s="5"/>
      <c r="B483" s="5"/>
      <c r="C483" s="5"/>
      <c r="D483" s="5"/>
      <c r="E483" s="5"/>
      <c r="F483" s="5"/>
      <c r="G483" s="5"/>
      <c r="H483" s="5"/>
      <c r="I483" s="5"/>
      <c r="J483" s="5"/>
      <c r="K483" s="5"/>
      <c r="L483" s="5"/>
      <c r="M483" s="5"/>
    </row>
    <row r="484" spans="1:13" ht="40.799999999999997" customHeight="1" x14ac:dyDescent="0.3">
      <c r="A484" s="328" t="s">
        <v>1086</v>
      </c>
      <c r="B484" s="317"/>
      <c r="C484" s="317"/>
      <c r="D484" s="317"/>
      <c r="E484" s="318"/>
      <c r="F484" s="60"/>
      <c r="G484" s="331" t="s">
        <v>147</v>
      </c>
      <c r="H484" s="332"/>
      <c r="I484" s="324">
        <f>I500+I521</f>
        <v>46</v>
      </c>
      <c r="J484" s="325"/>
      <c r="K484" s="68"/>
      <c r="L484" s="69" t="s">
        <v>241</v>
      </c>
      <c r="M484" s="70">
        <f>L500+L521</f>
        <v>37</v>
      </c>
    </row>
    <row r="485" spans="1:13" ht="25.2" customHeight="1" x14ac:dyDescent="0.4">
      <c r="A485" s="319" t="s">
        <v>74</v>
      </c>
      <c r="B485" s="326" t="s">
        <v>79</v>
      </c>
      <c r="C485" s="327" t="s">
        <v>78</v>
      </c>
      <c r="D485" s="326" t="s">
        <v>52</v>
      </c>
      <c r="E485" s="320" t="s">
        <v>80</v>
      </c>
      <c r="F485" s="6"/>
      <c r="G485" s="351" t="s">
        <v>81</v>
      </c>
      <c r="H485" s="353" t="s">
        <v>141</v>
      </c>
      <c r="I485" s="346" t="s">
        <v>142</v>
      </c>
      <c r="J485" s="348" t="s">
        <v>143</v>
      </c>
      <c r="K485" s="6"/>
      <c r="L485" s="319" t="s">
        <v>916</v>
      </c>
      <c r="M485" s="320"/>
    </row>
    <row r="486" spans="1:13" ht="16.2" customHeight="1" x14ac:dyDescent="0.4">
      <c r="A486" s="319"/>
      <c r="B486" s="326"/>
      <c r="C486" s="327"/>
      <c r="D486" s="326"/>
      <c r="E486" s="320"/>
      <c r="F486" s="6"/>
      <c r="G486" s="352"/>
      <c r="H486" s="354"/>
      <c r="I486" s="347"/>
      <c r="J486" s="349"/>
      <c r="K486" s="6"/>
      <c r="L486" s="228" t="s">
        <v>75</v>
      </c>
      <c r="M486" s="237" t="s">
        <v>140</v>
      </c>
    </row>
    <row r="487" spans="1:13" ht="63" x14ac:dyDescent="0.3">
      <c r="A487" s="319">
        <v>2.1</v>
      </c>
      <c r="B487" s="338" t="s">
        <v>690</v>
      </c>
      <c r="C487" s="227" t="s">
        <v>5</v>
      </c>
      <c r="D487" s="227" t="s">
        <v>725</v>
      </c>
      <c r="E487" s="320">
        <f>I500</f>
        <v>36</v>
      </c>
      <c r="F487" s="23"/>
      <c r="G487" s="235">
        <v>51</v>
      </c>
      <c r="H487" s="52" t="s">
        <v>955</v>
      </c>
      <c r="I487" s="227">
        <v>2</v>
      </c>
      <c r="J487" s="12">
        <f>I487*8%/46</f>
        <v>3.4782608695652175E-3</v>
      </c>
      <c r="K487" s="241" t="str">
        <f t="shared" ref="K487:K500" si="33">IF(AND(L487&gt;=0,L487&lt;=I487),"",IF(AND(L487&gt;I487),"*"))</f>
        <v/>
      </c>
      <c r="L487" s="8">
        <v>2</v>
      </c>
      <c r="M487" s="12">
        <f>L487*8%/46</f>
        <v>3.4782608695652175E-3</v>
      </c>
    </row>
    <row r="488" spans="1:13" x14ac:dyDescent="0.3">
      <c r="A488" s="319"/>
      <c r="B488" s="338"/>
      <c r="C488" s="292" t="s">
        <v>63</v>
      </c>
      <c r="D488" s="292" t="s">
        <v>956</v>
      </c>
      <c r="E488" s="320"/>
      <c r="F488" s="23"/>
      <c r="G488" s="235">
        <v>52</v>
      </c>
      <c r="H488" s="52" t="s">
        <v>957</v>
      </c>
      <c r="I488" s="227">
        <v>2</v>
      </c>
      <c r="J488" s="12">
        <f t="shared" ref="J488:J499" si="34">I488*8%/46</f>
        <v>3.4782608695652175E-3</v>
      </c>
      <c r="K488" s="241" t="str">
        <f t="shared" si="33"/>
        <v/>
      </c>
      <c r="L488" s="8">
        <v>1</v>
      </c>
      <c r="M488" s="12">
        <f t="shared" ref="M488:M499" si="35">L488*8%/46</f>
        <v>1.7391304347826088E-3</v>
      </c>
    </row>
    <row r="489" spans="1:13" x14ac:dyDescent="0.3">
      <c r="A489" s="319"/>
      <c r="B489" s="338"/>
      <c r="C489" s="292"/>
      <c r="D489" s="292"/>
      <c r="E489" s="320"/>
      <c r="F489" s="23"/>
      <c r="G489" s="235">
        <v>53</v>
      </c>
      <c r="H489" s="52" t="s">
        <v>264</v>
      </c>
      <c r="I489" s="227">
        <v>1</v>
      </c>
      <c r="J489" s="12">
        <f t="shared" si="34"/>
        <v>1.7391304347826088E-3</v>
      </c>
      <c r="K489" s="241" t="str">
        <f t="shared" si="33"/>
        <v/>
      </c>
      <c r="L489" s="8">
        <v>1</v>
      </c>
      <c r="M489" s="12">
        <f t="shared" si="35"/>
        <v>1.7391304347826088E-3</v>
      </c>
    </row>
    <row r="490" spans="1:13" x14ac:dyDescent="0.3">
      <c r="A490" s="319"/>
      <c r="B490" s="338"/>
      <c r="C490" s="292"/>
      <c r="D490" s="292"/>
      <c r="E490" s="320"/>
      <c r="F490" s="23"/>
      <c r="G490" s="235">
        <v>54</v>
      </c>
      <c r="H490" s="52" t="s">
        <v>265</v>
      </c>
      <c r="I490" s="227">
        <v>1</v>
      </c>
      <c r="J490" s="12">
        <f t="shared" si="34"/>
        <v>1.7391304347826088E-3</v>
      </c>
      <c r="K490" s="241" t="str">
        <f t="shared" si="33"/>
        <v/>
      </c>
      <c r="L490" s="8">
        <v>1</v>
      </c>
      <c r="M490" s="12">
        <f t="shared" si="35"/>
        <v>1.7391304347826088E-3</v>
      </c>
    </row>
    <row r="491" spans="1:13" ht="16.2" customHeight="1" x14ac:dyDescent="0.3">
      <c r="A491" s="319"/>
      <c r="B491" s="338"/>
      <c r="C491" s="292"/>
      <c r="D491" s="292"/>
      <c r="E491" s="320"/>
      <c r="F491" s="23"/>
      <c r="G491" s="235">
        <v>55</v>
      </c>
      <c r="H491" s="52" t="s">
        <v>151</v>
      </c>
      <c r="I491" s="227">
        <v>2</v>
      </c>
      <c r="J491" s="12">
        <f t="shared" si="34"/>
        <v>3.4782608695652175E-3</v>
      </c>
      <c r="K491" s="241" t="str">
        <f t="shared" si="33"/>
        <v/>
      </c>
      <c r="L491" s="8">
        <v>2</v>
      </c>
      <c r="M491" s="12">
        <f t="shared" si="35"/>
        <v>3.4782608695652175E-3</v>
      </c>
    </row>
    <row r="492" spans="1:13" ht="50.4" x14ac:dyDescent="0.3">
      <c r="A492" s="319"/>
      <c r="B492" s="338"/>
      <c r="C492" s="292" t="s">
        <v>70</v>
      </c>
      <c r="D492" s="292" t="s">
        <v>429</v>
      </c>
      <c r="E492" s="320"/>
      <c r="F492" s="23"/>
      <c r="G492" s="235">
        <v>56</v>
      </c>
      <c r="H492" s="52" t="s">
        <v>685</v>
      </c>
      <c r="I492" s="227">
        <v>3</v>
      </c>
      <c r="J492" s="12">
        <f t="shared" si="34"/>
        <v>5.2173913043478256E-3</v>
      </c>
      <c r="K492" s="241" t="str">
        <f t="shared" si="33"/>
        <v/>
      </c>
      <c r="L492" s="8">
        <v>3</v>
      </c>
      <c r="M492" s="12">
        <f t="shared" si="35"/>
        <v>5.2173913043478256E-3</v>
      </c>
    </row>
    <row r="493" spans="1:13" ht="25.2" x14ac:dyDescent="0.3">
      <c r="A493" s="319"/>
      <c r="B493" s="338"/>
      <c r="C493" s="292"/>
      <c r="D493" s="292"/>
      <c r="E493" s="320"/>
      <c r="F493" s="23"/>
      <c r="G493" s="235">
        <v>57</v>
      </c>
      <c r="H493" s="52" t="s">
        <v>958</v>
      </c>
      <c r="I493" s="227">
        <v>1</v>
      </c>
      <c r="J493" s="12">
        <f t="shared" si="34"/>
        <v>1.7391304347826088E-3</v>
      </c>
      <c r="K493" s="241" t="str">
        <f t="shared" si="33"/>
        <v/>
      </c>
      <c r="L493" s="8">
        <v>1</v>
      </c>
      <c r="M493" s="12">
        <f t="shared" si="35"/>
        <v>1.7391304347826088E-3</v>
      </c>
    </row>
    <row r="494" spans="1:13" ht="25.2" x14ac:dyDescent="0.3">
      <c r="A494" s="319"/>
      <c r="B494" s="338"/>
      <c r="C494" s="292" t="s">
        <v>148</v>
      </c>
      <c r="D494" s="292" t="s">
        <v>959</v>
      </c>
      <c r="E494" s="320"/>
      <c r="F494" s="23"/>
      <c r="G494" s="235">
        <v>58</v>
      </c>
      <c r="H494" s="52" t="s">
        <v>152</v>
      </c>
      <c r="I494" s="227">
        <v>4</v>
      </c>
      <c r="J494" s="12">
        <f t="shared" si="34"/>
        <v>6.956521739130435E-3</v>
      </c>
      <c r="K494" s="241" t="str">
        <f t="shared" si="33"/>
        <v/>
      </c>
      <c r="L494" s="8"/>
      <c r="M494" s="12">
        <f t="shared" si="35"/>
        <v>0</v>
      </c>
    </row>
    <row r="495" spans="1:13" ht="25.2" x14ac:dyDescent="0.3">
      <c r="A495" s="319"/>
      <c r="B495" s="338"/>
      <c r="C495" s="292"/>
      <c r="D495" s="292"/>
      <c r="E495" s="320"/>
      <c r="F495" s="23"/>
      <c r="G495" s="235">
        <v>59</v>
      </c>
      <c r="H495" s="52" t="s">
        <v>905</v>
      </c>
      <c r="I495" s="227">
        <v>4</v>
      </c>
      <c r="J495" s="12">
        <f t="shared" si="34"/>
        <v>6.956521739130435E-3</v>
      </c>
      <c r="K495" s="241" t="str">
        <f t="shared" si="33"/>
        <v/>
      </c>
      <c r="L495" s="8">
        <v>4</v>
      </c>
      <c r="M495" s="12">
        <f t="shared" si="35"/>
        <v>6.956521739130435E-3</v>
      </c>
    </row>
    <row r="496" spans="1:13" ht="25.8" customHeight="1" x14ac:dyDescent="0.3">
      <c r="A496" s="319"/>
      <c r="B496" s="338"/>
      <c r="C496" s="292" t="s">
        <v>149</v>
      </c>
      <c r="D496" s="292" t="s">
        <v>960</v>
      </c>
      <c r="E496" s="320"/>
      <c r="F496" s="23"/>
      <c r="G496" s="235">
        <v>60</v>
      </c>
      <c r="H496" s="52" t="s">
        <v>820</v>
      </c>
      <c r="I496" s="227">
        <v>4</v>
      </c>
      <c r="J496" s="12">
        <f t="shared" si="34"/>
        <v>6.956521739130435E-3</v>
      </c>
      <c r="K496" s="241" t="str">
        <f t="shared" si="33"/>
        <v/>
      </c>
      <c r="L496" s="8"/>
      <c r="M496" s="12">
        <f t="shared" si="35"/>
        <v>0</v>
      </c>
    </row>
    <row r="497" spans="1:13" x14ac:dyDescent="0.3">
      <c r="A497" s="319"/>
      <c r="B497" s="338"/>
      <c r="C497" s="292"/>
      <c r="D497" s="292"/>
      <c r="E497" s="320"/>
      <c r="F497" s="23"/>
      <c r="G497" s="235">
        <v>61</v>
      </c>
      <c r="H497" s="52" t="s">
        <v>961</v>
      </c>
      <c r="I497" s="227">
        <v>4</v>
      </c>
      <c r="J497" s="12">
        <f t="shared" si="34"/>
        <v>6.956521739130435E-3</v>
      </c>
      <c r="K497" s="241" t="str">
        <f t="shared" si="33"/>
        <v/>
      </c>
      <c r="L497" s="8">
        <v>4</v>
      </c>
      <c r="M497" s="12">
        <f t="shared" si="35"/>
        <v>6.956521739130435E-3</v>
      </c>
    </row>
    <row r="498" spans="1:13" ht="25.2" x14ac:dyDescent="0.3">
      <c r="A498" s="319"/>
      <c r="B498" s="338"/>
      <c r="C498" s="292" t="s">
        <v>150</v>
      </c>
      <c r="D498" s="292" t="s">
        <v>962</v>
      </c>
      <c r="E498" s="320"/>
      <c r="F498" s="23"/>
      <c r="G498" s="235">
        <v>62</v>
      </c>
      <c r="H498" s="52" t="s">
        <v>724</v>
      </c>
      <c r="I498" s="227">
        <v>4</v>
      </c>
      <c r="J498" s="12">
        <f t="shared" si="34"/>
        <v>6.956521739130435E-3</v>
      </c>
      <c r="K498" s="241" t="str">
        <f t="shared" si="33"/>
        <v/>
      </c>
      <c r="L498" s="8">
        <v>4</v>
      </c>
      <c r="M498" s="12">
        <f t="shared" si="35"/>
        <v>6.956521739130435E-3</v>
      </c>
    </row>
    <row r="499" spans="1:13" ht="25.2" x14ac:dyDescent="0.3">
      <c r="A499" s="319"/>
      <c r="B499" s="338"/>
      <c r="C499" s="292"/>
      <c r="D499" s="292"/>
      <c r="E499" s="320"/>
      <c r="F499" s="23"/>
      <c r="G499" s="92">
        <v>63</v>
      </c>
      <c r="H499" s="53" t="s">
        <v>819</v>
      </c>
      <c r="I499" s="227">
        <v>4</v>
      </c>
      <c r="J499" s="12">
        <f t="shared" si="34"/>
        <v>6.956521739130435E-3</v>
      </c>
      <c r="K499" s="241" t="str">
        <f t="shared" si="33"/>
        <v/>
      </c>
      <c r="L499" s="8">
        <v>4</v>
      </c>
      <c r="M499" s="12">
        <f t="shared" si="35"/>
        <v>6.956521739130435E-3</v>
      </c>
    </row>
    <row r="500" spans="1:13" ht="16.2" thickBot="1" x14ac:dyDescent="0.45">
      <c r="A500" s="350"/>
      <c r="B500" s="339"/>
      <c r="C500" s="293"/>
      <c r="D500" s="293"/>
      <c r="E500" s="343"/>
      <c r="F500" s="7"/>
      <c r="G500" s="307" t="s">
        <v>146</v>
      </c>
      <c r="H500" s="308"/>
      <c r="I500" s="256">
        <f>SUM(I487:I499)</f>
        <v>36</v>
      </c>
      <c r="J500" s="10">
        <f>SUM(J487:J499)</f>
        <v>6.2608695652173918E-2</v>
      </c>
      <c r="K500" s="241" t="str">
        <f t="shared" si="33"/>
        <v/>
      </c>
      <c r="L500" s="11">
        <f>SUM(L487:L499)</f>
        <v>27</v>
      </c>
      <c r="M500" s="10">
        <f>SUM(M487:M499)</f>
        <v>4.6956521739130438E-2</v>
      </c>
    </row>
    <row r="501" spans="1:13" ht="4.95" customHeight="1" thickBot="1" x14ac:dyDescent="0.35">
      <c r="A501" s="35"/>
      <c r="B501" s="169"/>
      <c r="C501" s="35"/>
      <c r="D501" s="36"/>
      <c r="E501" s="36"/>
      <c r="F501" s="57"/>
      <c r="G501" s="33"/>
      <c r="H501" s="231"/>
      <c r="I501" s="35"/>
      <c r="J501" s="35"/>
      <c r="K501" s="33"/>
      <c r="L501" s="35"/>
      <c r="M501" s="35"/>
    </row>
    <row r="502" spans="1:13" x14ac:dyDescent="0.3">
      <c r="A502" s="232" t="s">
        <v>74</v>
      </c>
      <c r="B502" s="317" t="s">
        <v>145</v>
      </c>
      <c r="C502" s="317"/>
      <c r="D502" s="317"/>
      <c r="E502" s="317"/>
      <c r="F502" s="317"/>
      <c r="G502" s="317"/>
      <c r="H502" s="317"/>
      <c r="I502" s="317"/>
      <c r="J502" s="318"/>
      <c r="K502" s="38"/>
      <c r="L502" s="32" t="s">
        <v>144</v>
      </c>
      <c r="M502" s="67" t="s">
        <v>69</v>
      </c>
    </row>
    <row r="503" spans="1:13" x14ac:dyDescent="0.3">
      <c r="A503" s="228">
        <f>G487</f>
        <v>51</v>
      </c>
      <c r="B503" s="290"/>
      <c r="C503" s="290"/>
      <c r="D503" s="290"/>
      <c r="E503" s="290"/>
      <c r="F503" s="290"/>
      <c r="G503" s="290"/>
      <c r="H503" s="290"/>
      <c r="I503" s="290"/>
      <c r="J503" s="291"/>
      <c r="K503" s="231"/>
      <c r="L503" s="44"/>
      <c r="M503" s="90"/>
    </row>
    <row r="504" spans="1:13" x14ac:dyDescent="0.3">
      <c r="A504" s="228">
        <f t="shared" ref="A504:A515" si="36">G488</f>
        <v>52</v>
      </c>
      <c r="B504" s="290"/>
      <c r="C504" s="290"/>
      <c r="D504" s="290"/>
      <c r="E504" s="290"/>
      <c r="F504" s="290"/>
      <c r="G504" s="290"/>
      <c r="H504" s="290"/>
      <c r="I504" s="290"/>
      <c r="J504" s="291"/>
      <c r="K504" s="231"/>
      <c r="L504" s="44"/>
      <c r="M504" s="90"/>
    </row>
    <row r="505" spans="1:13" x14ac:dyDescent="0.3">
      <c r="A505" s="228">
        <f t="shared" si="36"/>
        <v>53</v>
      </c>
      <c r="B505" s="290"/>
      <c r="C505" s="290"/>
      <c r="D505" s="290"/>
      <c r="E505" s="290"/>
      <c r="F505" s="290"/>
      <c r="G505" s="290"/>
      <c r="H505" s="290"/>
      <c r="I505" s="290"/>
      <c r="J505" s="291"/>
      <c r="K505" s="231"/>
      <c r="L505" s="44"/>
      <c r="M505" s="90"/>
    </row>
    <row r="506" spans="1:13" x14ac:dyDescent="0.3">
      <c r="A506" s="228">
        <f t="shared" si="36"/>
        <v>54</v>
      </c>
      <c r="B506" s="290"/>
      <c r="C506" s="290"/>
      <c r="D506" s="290"/>
      <c r="E506" s="290"/>
      <c r="F506" s="290"/>
      <c r="G506" s="290"/>
      <c r="H506" s="290"/>
      <c r="I506" s="290"/>
      <c r="J506" s="291"/>
      <c r="K506" s="231"/>
      <c r="L506" s="44"/>
      <c r="M506" s="90"/>
    </row>
    <row r="507" spans="1:13" x14ac:dyDescent="0.3">
      <c r="A507" s="228">
        <f t="shared" si="36"/>
        <v>55</v>
      </c>
      <c r="B507" s="290"/>
      <c r="C507" s="290"/>
      <c r="D507" s="290"/>
      <c r="E507" s="290"/>
      <c r="F507" s="290"/>
      <c r="G507" s="290"/>
      <c r="H507" s="290"/>
      <c r="I507" s="290"/>
      <c r="J507" s="291"/>
      <c r="K507" s="231"/>
      <c r="L507" s="14"/>
      <c r="M507" s="46"/>
    </row>
    <row r="508" spans="1:13" x14ac:dyDescent="0.3">
      <c r="A508" s="228">
        <f t="shared" si="36"/>
        <v>56</v>
      </c>
      <c r="B508" s="290"/>
      <c r="C508" s="290"/>
      <c r="D508" s="290"/>
      <c r="E508" s="290"/>
      <c r="F508" s="290"/>
      <c r="G508" s="290"/>
      <c r="H508" s="290"/>
      <c r="I508" s="290"/>
      <c r="J508" s="291"/>
      <c r="K508" s="231"/>
      <c r="L508" s="14"/>
      <c r="M508" s="46"/>
    </row>
    <row r="509" spans="1:13" x14ac:dyDescent="0.3">
      <c r="A509" s="228">
        <f t="shared" si="36"/>
        <v>57</v>
      </c>
      <c r="B509" s="290"/>
      <c r="C509" s="290"/>
      <c r="D509" s="290"/>
      <c r="E509" s="290"/>
      <c r="F509" s="290"/>
      <c r="G509" s="290"/>
      <c r="H509" s="290"/>
      <c r="I509" s="290"/>
      <c r="J509" s="291"/>
      <c r="K509" s="231"/>
      <c r="L509" s="14"/>
      <c r="M509" s="46"/>
    </row>
    <row r="510" spans="1:13" x14ac:dyDescent="0.3">
      <c r="A510" s="228">
        <f t="shared" si="36"/>
        <v>58</v>
      </c>
      <c r="B510" s="290"/>
      <c r="C510" s="290"/>
      <c r="D510" s="290"/>
      <c r="E510" s="290"/>
      <c r="F510" s="290"/>
      <c r="G510" s="290"/>
      <c r="H510" s="290"/>
      <c r="I510" s="290"/>
      <c r="J510" s="291"/>
      <c r="K510" s="231"/>
      <c r="L510" s="14"/>
      <c r="M510" s="46"/>
    </row>
    <row r="511" spans="1:13" x14ac:dyDescent="0.3">
      <c r="A511" s="228">
        <f t="shared" si="36"/>
        <v>59</v>
      </c>
      <c r="B511" s="290"/>
      <c r="C511" s="290"/>
      <c r="D511" s="290"/>
      <c r="E511" s="290"/>
      <c r="F511" s="290"/>
      <c r="G511" s="290"/>
      <c r="H511" s="290"/>
      <c r="I511" s="290"/>
      <c r="J511" s="291"/>
      <c r="K511" s="231"/>
      <c r="L511" s="14"/>
      <c r="M511" s="46"/>
    </row>
    <row r="512" spans="1:13" x14ac:dyDescent="0.3">
      <c r="A512" s="228">
        <f t="shared" si="36"/>
        <v>60</v>
      </c>
      <c r="B512" s="290"/>
      <c r="C512" s="290"/>
      <c r="D512" s="290"/>
      <c r="E512" s="290"/>
      <c r="F512" s="290"/>
      <c r="G512" s="290"/>
      <c r="H512" s="290"/>
      <c r="I512" s="290"/>
      <c r="J512" s="291"/>
      <c r="K512" s="231"/>
      <c r="L512" s="14"/>
      <c r="M512" s="46"/>
    </row>
    <row r="513" spans="1:13" x14ac:dyDescent="0.3">
      <c r="A513" s="228">
        <f t="shared" si="36"/>
        <v>61</v>
      </c>
      <c r="B513" s="290"/>
      <c r="C513" s="290"/>
      <c r="D513" s="290"/>
      <c r="E513" s="290"/>
      <c r="F513" s="290"/>
      <c r="G513" s="290"/>
      <c r="H513" s="290"/>
      <c r="I513" s="290"/>
      <c r="J513" s="291"/>
      <c r="K513" s="231"/>
      <c r="L513" s="14"/>
      <c r="M513" s="46"/>
    </row>
    <row r="514" spans="1:13" x14ac:dyDescent="0.3">
      <c r="A514" s="228">
        <f t="shared" si="36"/>
        <v>62</v>
      </c>
      <c r="B514" s="290"/>
      <c r="C514" s="290"/>
      <c r="D514" s="290"/>
      <c r="E514" s="290"/>
      <c r="F514" s="290"/>
      <c r="G514" s="290"/>
      <c r="H514" s="290"/>
      <c r="I514" s="290"/>
      <c r="J514" s="291"/>
      <c r="K514" s="231"/>
      <c r="L514" s="14"/>
      <c r="M514" s="46"/>
    </row>
    <row r="515" spans="1:13" ht="15" thickBot="1" x14ac:dyDescent="0.35">
      <c r="A515" s="229">
        <f t="shared" si="36"/>
        <v>63</v>
      </c>
      <c r="B515" s="335"/>
      <c r="C515" s="335"/>
      <c r="D515" s="335"/>
      <c r="E515" s="335"/>
      <c r="F515" s="335"/>
      <c r="G515" s="335"/>
      <c r="H515" s="335"/>
      <c r="I515" s="335"/>
      <c r="J515" s="336"/>
      <c r="K515" s="231"/>
      <c r="L515" s="51"/>
      <c r="M515" s="50"/>
    </row>
    <row r="516" spans="1:13" ht="4.95" customHeight="1" thickBot="1" x14ac:dyDescent="0.35">
      <c r="A516" s="35"/>
      <c r="B516" s="169"/>
      <c r="C516" s="35"/>
      <c r="D516" s="36"/>
      <c r="E516" s="36"/>
      <c r="F516" s="34"/>
      <c r="G516" s="33"/>
      <c r="H516" s="231"/>
      <c r="I516" s="35"/>
      <c r="J516" s="35"/>
      <c r="K516" s="33"/>
      <c r="L516" s="35"/>
      <c r="M516" s="35"/>
    </row>
    <row r="517" spans="1:13" ht="25.2" x14ac:dyDescent="0.3">
      <c r="A517" s="408">
        <v>2.2000000000000002</v>
      </c>
      <c r="B517" s="297" t="s">
        <v>691</v>
      </c>
      <c r="C517" s="300" t="s">
        <v>7</v>
      </c>
      <c r="D517" s="300" t="s">
        <v>240</v>
      </c>
      <c r="E517" s="342">
        <f>I521</f>
        <v>10</v>
      </c>
      <c r="F517" s="23"/>
      <c r="G517" s="275">
        <v>64</v>
      </c>
      <c r="H517" s="54" t="s">
        <v>821</v>
      </c>
      <c r="I517" s="233">
        <v>3</v>
      </c>
      <c r="J517" s="25">
        <f>I517*8%/46</f>
        <v>5.2173913043478256E-3</v>
      </c>
      <c r="K517" s="241" t="str">
        <f t="shared" ref="K517:K521" si="37">IF(AND(L517&gt;=0,L517&lt;=I517),"",IF(AND(L517&gt;I517),"*"))</f>
        <v/>
      </c>
      <c r="L517" s="255">
        <v>3</v>
      </c>
      <c r="M517" s="25">
        <f>L517*8%/46</f>
        <v>5.2173913043478256E-3</v>
      </c>
    </row>
    <row r="518" spans="1:13" ht="25.2" x14ac:dyDescent="0.3">
      <c r="A518" s="319"/>
      <c r="B518" s="298"/>
      <c r="C518" s="292"/>
      <c r="D518" s="292"/>
      <c r="E518" s="320"/>
      <c r="F518" s="23"/>
      <c r="G518" s="276">
        <v>65</v>
      </c>
      <c r="H518" s="52" t="s">
        <v>688</v>
      </c>
      <c r="I518" s="227">
        <v>2</v>
      </c>
      <c r="J518" s="12">
        <f>I518*8%/46</f>
        <v>3.4782608695652175E-3</v>
      </c>
      <c r="K518" s="241" t="str">
        <f t="shared" si="37"/>
        <v/>
      </c>
      <c r="L518" s="8">
        <v>2</v>
      </c>
      <c r="M518" s="12">
        <f>L518*8%/46</f>
        <v>3.4782608695652175E-3</v>
      </c>
    </row>
    <row r="519" spans="1:13" ht="50.4" x14ac:dyDescent="0.3">
      <c r="A519" s="319"/>
      <c r="B519" s="298"/>
      <c r="C519" s="292" t="s">
        <v>6</v>
      </c>
      <c r="D519" s="292" t="s">
        <v>243</v>
      </c>
      <c r="E519" s="320"/>
      <c r="F519" s="23"/>
      <c r="G519" s="276">
        <v>66</v>
      </c>
      <c r="H519" s="52" t="s">
        <v>686</v>
      </c>
      <c r="I519" s="227">
        <v>3</v>
      </c>
      <c r="J519" s="12">
        <f t="shared" ref="J519:J520" si="38">I519*8%/46</f>
        <v>5.2173913043478256E-3</v>
      </c>
      <c r="K519" s="241" t="str">
        <f t="shared" si="37"/>
        <v/>
      </c>
      <c r="L519" s="8">
        <v>3</v>
      </c>
      <c r="M519" s="12">
        <f t="shared" ref="M519:M520" si="39">L519*8%/46</f>
        <v>5.2173913043478256E-3</v>
      </c>
    </row>
    <row r="520" spans="1:13" ht="25.2" x14ac:dyDescent="0.3">
      <c r="A520" s="319"/>
      <c r="B520" s="298"/>
      <c r="C520" s="292"/>
      <c r="D520" s="292"/>
      <c r="E520" s="320"/>
      <c r="F520" s="23"/>
      <c r="G520" s="276">
        <v>67</v>
      </c>
      <c r="H520" s="52" t="s">
        <v>963</v>
      </c>
      <c r="I520" s="227">
        <v>2</v>
      </c>
      <c r="J520" s="12">
        <f t="shared" si="38"/>
        <v>3.4782608695652175E-3</v>
      </c>
      <c r="K520" s="241" t="str">
        <f t="shared" si="37"/>
        <v/>
      </c>
      <c r="L520" s="8">
        <v>2</v>
      </c>
      <c r="M520" s="12">
        <f t="shared" si="39"/>
        <v>3.4782608695652175E-3</v>
      </c>
    </row>
    <row r="521" spans="1:13" ht="16.2" thickBot="1" x14ac:dyDescent="0.45">
      <c r="A521" s="350"/>
      <c r="B521" s="299"/>
      <c r="C521" s="293"/>
      <c r="D521" s="293"/>
      <c r="E521" s="343"/>
      <c r="F521" s="7"/>
      <c r="G521" s="307" t="s">
        <v>146</v>
      </c>
      <c r="H521" s="308"/>
      <c r="I521" s="256">
        <f>SUM(I517:I520)</f>
        <v>10</v>
      </c>
      <c r="J521" s="10">
        <f>SUM(J517:J520)</f>
        <v>1.7391304347826087E-2</v>
      </c>
      <c r="K521" s="241" t="str">
        <f t="shared" si="37"/>
        <v/>
      </c>
      <c r="L521" s="11">
        <f>SUM(L517:L520)</f>
        <v>10</v>
      </c>
      <c r="M521" s="10">
        <f>SUM(M517:M520)</f>
        <v>1.7391304347826087E-2</v>
      </c>
    </row>
    <row r="522" spans="1:13" ht="4.95" customHeight="1" thickBot="1" x14ac:dyDescent="0.45">
      <c r="A522" s="34"/>
      <c r="B522" s="55"/>
      <c r="C522" s="168"/>
      <c r="D522" s="177"/>
      <c r="E522" s="177"/>
      <c r="F522" s="5"/>
      <c r="G522" s="178"/>
      <c r="H522" s="178"/>
      <c r="I522" s="171"/>
      <c r="J522" s="172"/>
      <c r="K522" s="5"/>
      <c r="L522" s="175"/>
      <c r="M522" s="176"/>
    </row>
    <row r="523" spans="1:13" x14ac:dyDescent="0.3">
      <c r="A523" s="232" t="s">
        <v>74</v>
      </c>
      <c r="B523" s="317" t="s">
        <v>145</v>
      </c>
      <c r="C523" s="317"/>
      <c r="D523" s="317"/>
      <c r="E523" s="317"/>
      <c r="F523" s="317"/>
      <c r="G523" s="317"/>
      <c r="H523" s="317"/>
      <c r="I523" s="317"/>
      <c r="J523" s="318"/>
      <c r="K523" s="38"/>
      <c r="L523" s="32" t="s">
        <v>144</v>
      </c>
      <c r="M523" s="67" t="s">
        <v>69</v>
      </c>
    </row>
    <row r="524" spans="1:13" x14ac:dyDescent="0.3">
      <c r="A524" s="235">
        <f>G517</f>
        <v>64</v>
      </c>
      <c r="B524" s="290"/>
      <c r="C524" s="290"/>
      <c r="D524" s="290"/>
      <c r="E524" s="290"/>
      <c r="F524" s="290"/>
      <c r="G524" s="290"/>
      <c r="H524" s="290"/>
      <c r="I524" s="290"/>
      <c r="J524" s="291"/>
      <c r="K524" s="36"/>
      <c r="L524" s="44"/>
      <c r="M524" s="90"/>
    </row>
    <row r="525" spans="1:13" x14ac:dyDescent="0.3">
      <c r="A525" s="235">
        <f t="shared" ref="A525:A527" si="40">G518</f>
        <v>65</v>
      </c>
      <c r="B525" s="290"/>
      <c r="C525" s="290"/>
      <c r="D525" s="290"/>
      <c r="E525" s="290"/>
      <c r="F525" s="290"/>
      <c r="G525" s="290"/>
      <c r="H525" s="290"/>
      <c r="I525" s="290"/>
      <c r="J525" s="291"/>
      <c r="K525" s="36"/>
      <c r="L525" s="44"/>
      <c r="M525" s="90"/>
    </row>
    <row r="526" spans="1:13" x14ac:dyDescent="0.3">
      <c r="A526" s="235">
        <f t="shared" si="40"/>
        <v>66</v>
      </c>
      <c r="B526" s="290"/>
      <c r="C526" s="290"/>
      <c r="D526" s="290"/>
      <c r="E526" s="290"/>
      <c r="F526" s="290"/>
      <c r="G526" s="290"/>
      <c r="H526" s="290"/>
      <c r="I526" s="290"/>
      <c r="J526" s="291"/>
      <c r="K526" s="36"/>
      <c r="L526" s="44"/>
      <c r="M526" s="90"/>
    </row>
    <row r="527" spans="1:13" ht="15" thickBot="1" x14ac:dyDescent="0.35">
      <c r="A527" s="236">
        <f t="shared" si="40"/>
        <v>67</v>
      </c>
      <c r="B527" s="335"/>
      <c r="C527" s="335"/>
      <c r="D527" s="335"/>
      <c r="E527" s="335"/>
      <c r="F527" s="335"/>
      <c r="G527" s="335"/>
      <c r="H527" s="335"/>
      <c r="I527" s="335"/>
      <c r="J527" s="336"/>
      <c r="K527" s="36"/>
      <c r="L527" s="45"/>
      <c r="M527" s="91"/>
    </row>
    <row r="528" spans="1:13" ht="4.95" customHeight="1" thickBot="1" x14ac:dyDescent="0.35">
      <c r="A528" s="34"/>
      <c r="B528" s="407"/>
      <c r="C528" s="407"/>
      <c r="D528" s="407"/>
      <c r="E528" s="407"/>
      <c r="F528" s="407"/>
      <c r="G528" s="407"/>
      <c r="H528" s="407"/>
      <c r="I528" s="407"/>
      <c r="J528" s="407"/>
      <c r="K528" s="55"/>
      <c r="L528" s="36"/>
      <c r="M528" s="36"/>
    </row>
    <row r="529" spans="1:13" ht="25.2" x14ac:dyDescent="0.3">
      <c r="A529" s="328" t="s">
        <v>876</v>
      </c>
      <c r="B529" s="329"/>
      <c r="C529" s="329"/>
      <c r="D529" s="329"/>
      <c r="E529" s="330"/>
      <c r="F529" s="60"/>
      <c r="G529" s="331" t="s">
        <v>153</v>
      </c>
      <c r="H529" s="332"/>
      <c r="I529" s="324">
        <f>I546+I569+I586</f>
        <v>48</v>
      </c>
      <c r="J529" s="325"/>
      <c r="K529" s="68"/>
      <c r="L529" s="69" t="s">
        <v>241</v>
      </c>
      <c r="M529" s="70">
        <f>L546+L569+L586</f>
        <v>47.5</v>
      </c>
    </row>
    <row r="530" spans="1:13" ht="30" customHeight="1" x14ac:dyDescent="0.4">
      <c r="A530" s="319" t="s">
        <v>74</v>
      </c>
      <c r="B530" s="326" t="s">
        <v>79</v>
      </c>
      <c r="C530" s="327" t="s">
        <v>78</v>
      </c>
      <c r="D530" s="326" t="s">
        <v>52</v>
      </c>
      <c r="E530" s="320" t="s">
        <v>80</v>
      </c>
      <c r="F530" s="6"/>
      <c r="G530" s="319" t="s">
        <v>81</v>
      </c>
      <c r="H530" s="326" t="s">
        <v>141</v>
      </c>
      <c r="I530" s="327" t="s">
        <v>142</v>
      </c>
      <c r="J530" s="320" t="s">
        <v>143</v>
      </c>
      <c r="K530" s="6"/>
      <c r="L530" s="319" t="s">
        <v>916</v>
      </c>
      <c r="M530" s="320"/>
    </row>
    <row r="531" spans="1:13" ht="15.6" x14ac:dyDescent="0.4">
      <c r="A531" s="319"/>
      <c r="B531" s="326"/>
      <c r="C531" s="327"/>
      <c r="D531" s="326"/>
      <c r="E531" s="320"/>
      <c r="F531" s="6"/>
      <c r="G531" s="319"/>
      <c r="H531" s="326"/>
      <c r="I531" s="327"/>
      <c r="J531" s="320"/>
      <c r="K531" s="6"/>
      <c r="L531" s="228" t="s">
        <v>75</v>
      </c>
      <c r="M531" s="237" t="s">
        <v>140</v>
      </c>
    </row>
    <row r="532" spans="1:13" ht="63" x14ac:dyDescent="0.3">
      <c r="A532" s="295">
        <v>3.1</v>
      </c>
      <c r="B532" s="338" t="s">
        <v>692</v>
      </c>
      <c r="C532" s="305" t="s">
        <v>8</v>
      </c>
      <c r="D532" s="292" t="s">
        <v>964</v>
      </c>
      <c r="E532" s="302">
        <f>I546</f>
        <v>22</v>
      </c>
      <c r="F532" s="323">
        <v>1</v>
      </c>
      <c r="G532" s="242">
        <v>68</v>
      </c>
      <c r="H532" s="64" t="s">
        <v>1147</v>
      </c>
      <c r="I532" s="13">
        <v>2</v>
      </c>
      <c r="J532" s="21">
        <f>I532*7%/48</f>
        <v>2.9166666666666668E-3</v>
      </c>
      <c r="K532" s="241" t="str">
        <f t="shared" ref="K532:K546" si="41">IF(AND(L532&gt;=0,L532&lt;=I532),"",IF(AND(L532&gt;I532),"*"))</f>
        <v/>
      </c>
      <c r="L532" s="14">
        <v>2</v>
      </c>
      <c r="M532" s="21">
        <f>L532*7%/48</f>
        <v>2.9166666666666668E-3</v>
      </c>
    </row>
    <row r="533" spans="1:13" x14ac:dyDescent="0.3">
      <c r="A533" s="295"/>
      <c r="B533" s="338"/>
      <c r="C533" s="305"/>
      <c r="D533" s="292"/>
      <c r="E533" s="302"/>
      <c r="F533" s="323"/>
      <c r="G533" s="235">
        <v>69</v>
      </c>
      <c r="H533" s="52" t="s">
        <v>426</v>
      </c>
      <c r="I533" s="13">
        <v>1</v>
      </c>
      <c r="J533" s="21">
        <f t="shared" ref="J533:J545" si="42">I533*7%/48</f>
        <v>1.4583333333333334E-3</v>
      </c>
      <c r="K533" s="241" t="str">
        <f t="shared" si="41"/>
        <v/>
      </c>
      <c r="L533" s="14">
        <v>0.5</v>
      </c>
      <c r="M533" s="21">
        <f t="shared" ref="M533:M545" si="43">L533*7%/48</f>
        <v>7.291666666666667E-4</v>
      </c>
    </row>
    <row r="534" spans="1:13" x14ac:dyDescent="0.3">
      <c r="A534" s="295"/>
      <c r="B534" s="338"/>
      <c r="C534" s="305"/>
      <c r="D534" s="292"/>
      <c r="E534" s="302"/>
      <c r="F534" s="323"/>
      <c r="G534" s="235">
        <v>70</v>
      </c>
      <c r="H534" s="52" t="s">
        <v>910</v>
      </c>
      <c r="I534" s="13">
        <v>1</v>
      </c>
      <c r="J534" s="21">
        <f t="shared" si="42"/>
        <v>1.4583333333333334E-3</v>
      </c>
      <c r="K534" s="241" t="str">
        <f t="shared" si="41"/>
        <v/>
      </c>
      <c r="L534" s="14">
        <v>1</v>
      </c>
      <c r="M534" s="21">
        <f t="shared" si="43"/>
        <v>1.4583333333333334E-3</v>
      </c>
    </row>
    <row r="535" spans="1:13" ht="50.4" x14ac:dyDescent="0.3">
      <c r="A535" s="295"/>
      <c r="B535" s="338"/>
      <c r="C535" s="305"/>
      <c r="D535" s="292"/>
      <c r="E535" s="302"/>
      <c r="F535" s="323"/>
      <c r="G535" s="235">
        <v>71</v>
      </c>
      <c r="H535" s="52" t="s">
        <v>965</v>
      </c>
      <c r="I535" s="13">
        <v>2</v>
      </c>
      <c r="J535" s="21">
        <f t="shared" si="42"/>
        <v>2.9166666666666668E-3</v>
      </c>
      <c r="K535" s="241" t="str">
        <f t="shared" si="41"/>
        <v/>
      </c>
      <c r="L535" s="14">
        <v>2</v>
      </c>
      <c r="M535" s="21">
        <f t="shared" si="43"/>
        <v>2.9166666666666668E-3</v>
      </c>
    </row>
    <row r="536" spans="1:13" x14ac:dyDescent="0.3">
      <c r="A536" s="295"/>
      <c r="B536" s="338"/>
      <c r="C536" s="305"/>
      <c r="D536" s="292"/>
      <c r="E536" s="302"/>
      <c r="F536" s="323"/>
      <c r="G536" s="235">
        <v>72</v>
      </c>
      <c r="H536" s="52" t="s">
        <v>318</v>
      </c>
      <c r="I536" s="13">
        <v>2</v>
      </c>
      <c r="J536" s="21">
        <f t="shared" si="42"/>
        <v>2.9166666666666668E-3</v>
      </c>
      <c r="K536" s="241" t="str">
        <f t="shared" si="41"/>
        <v/>
      </c>
      <c r="L536" s="14">
        <v>2</v>
      </c>
      <c r="M536" s="21">
        <f t="shared" si="43"/>
        <v>2.9166666666666668E-3</v>
      </c>
    </row>
    <row r="537" spans="1:13" ht="37.799999999999997" x14ac:dyDescent="0.4">
      <c r="A537" s="295"/>
      <c r="B537" s="338"/>
      <c r="C537" s="305" t="s">
        <v>59</v>
      </c>
      <c r="D537" s="292" t="s">
        <v>966</v>
      </c>
      <c r="E537" s="302"/>
      <c r="F537" s="226"/>
      <c r="G537" s="235">
        <v>73</v>
      </c>
      <c r="H537" s="52" t="s">
        <v>967</v>
      </c>
      <c r="I537" s="13">
        <v>2</v>
      </c>
      <c r="J537" s="21">
        <f t="shared" si="42"/>
        <v>2.9166666666666668E-3</v>
      </c>
      <c r="K537" s="241" t="str">
        <f t="shared" si="41"/>
        <v/>
      </c>
      <c r="L537" s="14">
        <v>2</v>
      </c>
      <c r="M537" s="21">
        <f t="shared" si="43"/>
        <v>2.9166666666666668E-3</v>
      </c>
    </row>
    <row r="538" spans="1:13" ht="50.4" x14ac:dyDescent="0.4">
      <c r="A538" s="295"/>
      <c r="B538" s="338"/>
      <c r="C538" s="305"/>
      <c r="D538" s="292"/>
      <c r="E538" s="302"/>
      <c r="F538" s="226"/>
      <c r="G538" s="235">
        <v>74</v>
      </c>
      <c r="H538" s="52" t="s">
        <v>968</v>
      </c>
      <c r="I538" s="13">
        <v>2</v>
      </c>
      <c r="J538" s="21">
        <f t="shared" si="42"/>
        <v>2.9166666666666668E-3</v>
      </c>
      <c r="K538" s="241" t="str">
        <f t="shared" si="41"/>
        <v/>
      </c>
      <c r="L538" s="14">
        <v>2</v>
      </c>
      <c r="M538" s="21">
        <f t="shared" si="43"/>
        <v>2.9166666666666668E-3</v>
      </c>
    </row>
    <row r="539" spans="1:13" ht="25.2" x14ac:dyDescent="0.3">
      <c r="A539" s="295"/>
      <c r="B539" s="338"/>
      <c r="C539" s="305" t="s">
        <v>64</v>
      </c>
      <c r="D539" s="292" t="s">
        <v>244</v>
      </c>
      <c r="E539" s="302"/>
      <c r="F539" s="323"/>
      <c r="G539" s="235">
        <v>75</v>
      </c>
      <c r="H539" s="52" t="s">
        <v>1148</v>
      </c>
      <c r="I539" s="13">
        <v>1</v>
      </c>
      <c r="J539" s="21">
        <f t="shared" si="42"/>
        <v>1.4583333333333334E-3</v>
      </c>
      <c r="K539" s="241" t="str">
        <f t="shared" si="41"/>
        <v/>
      </c>
      <c r="L539" s="14">
        <v>1</v>
      </c>
      <c r="M539" s="21">
        <f t="shared" si="43"/>
        <v>1.4583333333333334E-3</v>
      </c>
    </row>
    <row r="540" spans="1:13" x14ac:dyDescent="0.3">
      <c r="A540" s="295"/>
      <c r="B540" s="338"/>
      <c r="C540" s="305"/>
      <c r="D540" s="292"/>
      <c r="E540" s="302"/>
      <c r="F540" s="323"/>
      <c r="G540" s="235">
        <v>76</v>
      </c>
      <c r="H540" s="52" t="s">
        <v>256</v>
      </c>
      <c r="I540" s="13">
        <v>1</v>
      </c>
      <c r="J540" s="21">
        <f t="shared" si="42"/>
        <v>1.4583333333333334E-3</v>
      </c>
      <c r="K540" s="241" t="str">
        <f t="shared" si="41"/>
        <v/>
      </c>
      <c r="L540" s="14">
        <v>1</v>
      </c>
      <c r="M540" s="21">
        <f t="shared" si="43"/>
        <v>1.4583333333333334E-3</v>
      </c>
    </row>
    <row r="541" spans="1:13" x14ac:dyDescent="0.3">
      <c r="A541" s="295"/>
      <c r="B541" s="338"/>
      <c r="C541" s="305"/>
      <c r="D541" s="292"/>
      <c r="E541" s="302"/>
      <c r="F541" s="323"/>
      <c r="G541" s="235">
        <v>77</v>
      </c>
      <c r="H541" s="52" t="s">
        <v>245</v>
      </c>
      <c r="I541" s="13">
        <v>1</v>
      </c>
      <c r="J541" s="21">
        <f t="shared" si="42"/>
        <v>1.4583333333333334E-3</v>
      </c>
      <c r="K541" s="241" t="str">
        <f t="shared" si="41"/>
        <v/>
      </c>
      <c r="L541" s="14">
        <v>1</v>
      </c>
      <c r="M541" s="21">
        <f t="shared" si="43"/>
        <v>1.4583333333333334E-3</v>
      </c>
    </row>
    <row r="542" spans="1:13" x14ac:dyDescent="0.3">
      <c r="A542" s="295"/>
      <c r="B542" s="338"/>
      <c r="C542" s="305"/>
      <c r="D542" s="292"/>
      <c r="E542" s="302"/>
      <c r="F542" s="323"/>
      <c r="G542" s="235">
        <v>78</v>
      </c>
      <c r="H542" s="52" t="s">
        <v>246</v>
      </c>
      <c r="I542" s="13">
        <v>1</v>
      </c>
      <c r="J542" s="21">
        <f t="shared" si="42"/>
        <v>1.4583333333333334E-3</v>
      </c>
      <c r="K542" s="241" t="str">
        <f t="shared" si="41"/>
        <v/>
      </c>
      <c r="L542" s="14">
        <v>1</v>
      </c>
      <c r="M542" s="21">
        <f t="shared" si="43"/>
        <v>1.4583333333333334E-3</v>
      </c>
    </row>
    <row r="543" spans="1:13" ht="49.2" customHeight="1" x14ac:dyDescent="0.4">
      <c r="A543" s="295"/>
      <c r="B543" s="338"/>
      <c r="C543" s="230" t="s">
        <v>154</v>
      </c>
      <c r="D543" s="227" t="s">
        <v>319</v>
      </c>
      <c r="E543" s="302"/>
      <c r="F543" s="71"/>
      <c r="G543" s="235">
        <v>79</v>
      </c>
      <c r="H543" s="52" t="s">
        <v>320</v>
      </c>
      <c r="I543" s="13">
        <v>2</v>
      </c>
      <c r="J543" s="21">
        <f t="shared" si="42"/>
        <v>2.9166666666666668E-3</v>
      </c>
      <c r="K543" s="241" t="str">
        <f t="shared" si="41"/>
        <v/>
      </c>
      <c r="L543" s="14">
        <v>2</v>
      </c>
      <c r="M543" s="21">
        <f t="shared" si="43"/>
        <v>2.9166666666666668E-3</v>
      </c>
    </row>
    <row r="544" spans="1:13" ht="50.4" x14ac:dyDescent="0.4">
      <c r="A544" s="295"/>
      <c r="B544" s="338"/>
      <c r="C544" s="230" t="s">
        <v>155</v>
      </c>
      <c r="D544" s="227" t="s">
        <v>969</v>
      </c>
      <c r="E544" s="302"/>
      <c r="F544" s="71"/>
      <c r="G544" s="235">
        <v>80</v>
      </c>
      <c r="H544" s="52" t="s">
        <v>970</v>
      </c>
      <c r="I544" s="13">
        <v>2</v>
      </c>
      <c r="J544" s="21">
        <f t="shared" si="42"/>
        <v>2.9166666666666668E-3</v>
      </c>
      <c r="K544" s="241" t="str">
        <f t="shared" si="41"/>
        <v/>
      </c>
      <c r="L544" s="14">
        <v>2</v>
      </c>
      <c r="M544" s="21">
        <f t="shared" si="43"/>
        <v>2.9166666666666668E-3</v>
      </c>
    </row>
    <row r="545" spans="1:13" ht="37.799999999999997" x14ac:dyDescent="0.4">
      <c r="A545" s="295"/>
      <c r="B545" s="338"/>
      <c r="C545" s="305" t="s">
        <v>156</v>
      </c>
      <c r="D545" s="292" t="s">
        <v>971</v>
      </c>
      <c r="E545" s="302"/>
      <c r="F545" s="71"/>
      <c r="G545" s="92">
        <v>81</v>
      </c>
      <c r="H545" s="53" t="s">
        <v>972</v>
      </c>
      <c r="I545" s="13">
        <v>2</v>
      </c>
      <c r="J545" s="21">
        <f t="shared" si="42"/>
        <v>2.9166666666666668E-3</v>
      </c>
      <c r="K545" s="241" t="str">
        <f t="shared" si="41"/>
        <v/>
      </c>
      <c r="L545" s="14">
        <v>2</v>
      </c>
      <c r="M545" s="21">
        <f t="shared" si="43"/>
        <v>2.9166666666666668E-3</v>
      </c>
    </row>
    <row r="546" spans="1:13" ht="16.2" thickBot="1" x14ac:dyDescent="0.45">
      <c r="A546" s="296"/>
      <c r="B546" s="339"/>
      <c r="C546" s="306"/>
      <c r="D546" s="293"/>
      <c r="E546" s="303"/>
      <c r="F546" s="6"/>
      <c r="G546" s="307" t="s">
        <v>86</v>
      </c>
      <c r="H546" s="308"/>
      <c r="I546" s="15">
        <f>SUM(I532:I545)</f>
        <v>22</v>
      </c>
      <c r="J546" s="16">
        <f>SUM(J532:J545)</f>
        <v>3.2083333333333332E-2</v>
      </c>
      <c r="K546" s="241" t="str">
        <f t="shared" si="41"/>
        <v/>
      </c>
      <c r="L546" s="17">
        <f>SUM(L532:L545)</f>
        <v>21.5</v>
      </c>
      <c r="M546" s="16">
        <f>SUM(M532:M545)</f>
        <v>3.1354166666666662E-2</v>
      </c>
    </row>
    <row r="547" spans="1:13" ht="4.95" customHeight="1" thickBot="1" x14ac:dyDescent="0.45">
      <c r="A547" s="179"/>
      <c r="B547" s="169"/>
      <c r="C547" s="34"/>
      <c r="D547" s="231"/>
      <c r="E547" s="231"/>
      <c r="F547" s="5"/>
      <c r="G547" s="178"/>
      <c r="H547" s="178"/>
      <c r="I547" s="171"/>
      <c r="J547" s="172"/>
      <c r="K547" s="5"/>
      <c r="L547" s="175"/>
      <c r="M547" s="176"/>
    </row>
    <row r="548" spans="1:13" x14ac:dyDescent="0.3">
      <c r="A548" s="232" t="s">
        <v>74</v>
      </c>
      <c r="B548" s="317" t="s">
        <v>145</v>
      </c>
      <c r="C548" s="317"/>
      <c r="D548" s="317"/>
      <c r="E548" s="317"/>
      <c r="F548" s="317"/>
      <c r="G548" s="317"/>
      <c r="H548" s="317"/>
      <c r="I548" s="317"/>
      <c r="J548" s="318"/>
      <c r="K548" s="38"/>
      <c r="L548" s="32" t="s">
        <v>144</v>
      </c>
      <c r="M548" s="67" t="s">
        <v>69</v>
      </c>
    </row>
    <row r="549" spans="1:13" x14ac:dyDescent="0.3">
      <c r="A549" s="228">
        <f>G532</f>
        <v>68</v>
      </c>
      <c r="B549" s="290"/>
      <c r="C549" s="290"/>
      <c r="D549" s="290"/>
      <c r="E549" s="290"/>
      <c r="F549" s="290"/>
      <c r="G549" s="290"/>
      <c r="H549" s="290"/>
      <c r="I549" s="290"/>
      <c r="J549" s="291"/>
      <c r="K549" s="36"/>
      <c r="L549" s="44"/>
      <c r="M549" s="90"/>
    </row>
    <row r="550" spans="1:13" x14ac:dyDescent="0.3">
      <c r="A550" s="228">
        <f t="shared" ref="A550:A562" si="44">G533</f>
        <v>69</v>
      </c>
      <c r="B550" s="290"/>
      <c r="C550" s="290"/>
      <c r="D550" s="290"/>
      <c r="E550" s="290"/>
      <c r="F550" s="290"/>
      <c r="G550" s="290"/>
      <c r="H550" s="290"/>
      <c r="I550" s="290"/>
      <c r="J550" s="291"/>
      <c r="K550" s="36"/>
      <c r="L550" s="44"/>
      <c r="M550" s="90"/>
    </row>
    <row r="551" spans="1:13" x14ac:dyDescent="0.3">
      <c r="A551" s="228">
        <f t="shared" si="44"/>
        <v>70</v>
      </c>
      <c r="B551" s="290"/>
      <c r="C551" s="290"/>
      <c r="D551" s="290"/>
      <c r="E551" s="290"/>
      <c r="F551" s="290"/>
      <c r="G551" s="290"/>
      <c r="H551" s="290"/>
      <c r="I551" s="290"/>
      <c r="J551" s="291"/>
      <c r="K551" s="36"/>
      <c r="L551" s="44"/>
      <c r="M551" s="90"/>
    </row>
    <row r="552" spans="1:13" x14ac:dyDescent="0.3">
      <c r="A552" s="228">
        <f t="shared" si="44"/>
        <v>71</v>
      </c>
      <c r="B552" s="290"/>
      <c r="C552" s="290"/>
      <c r="D552" s="290"/>
      <c r="E552" s="290"/>
      <c r="F552" s="290"/>
      <c r="G552" s="290"/>
      <c r="H552" s="290"/>
      <c r="I552" s="290"/>
      <c r="J552" s="291"/>
      <c r="K552" s="36"/>
      <c r="L552" s="44"/>
      <c r="M552" s="90"/>
    </row>
    <row r="553" spans="1:13" x14ac:dyDescent="0.3">
      <c r="A553" s="228">
        <f t="shared" si="44"/>
        <v>72</v>
      </c>
      <c r="B553" s="290"/>
      <c r="C553" s="290"/>
      <c r="D553" s="290"/>
      <c r="E553" s="290"/>
      <c r="F553" s="290"/>
      <c r="G553" s="290"/>
      <c r="H553" s="290"/>
      <c r="I553" s="290"/>
      <c r="J553" s="291"/>
      <c r="K553" s="36"/>
      <c r="L553" s="44"/>
      <c r="M553" s="90"/>
    </row>
    <row r="554" spans="1:13" x14ac:dyDescent="0.3">
      <c r="A554" s="228">
        <f t="shared" si="44"/>
        <v>73</v>
      </c>
      <c r="B554" s="290"/>
      <c r="C554" s="290"/>
      <c r="D554" s="290"/>
      <c r="E554" s="290"/>
      <c r="F554" s="290"/>
      <c r="G554" s="290"/>
      <c r="H554" s="290"/>
      <c r="I554" s="290"/>
      <c r="J554" s="291"/>
      <c r="K554" s="36"/>
      <c r="L554" s="44"/>
      <c r="M554" s="90"/>
    </row>
    <row r="555" spans="1:13" x14ac:dyDescent="0.3">
      <c r="A555" s="228">
        <f t="shared" si="44"/>
        <v>74</v>
      </c>
      <c r="B555" s="290"/>
      <c r="C555" s="290"/>
      <c r="D555" s="290"/>
      <c r="E555" s="290"/>
      <c r="F555" s="290"/>
      <c r="G555" s="290"/>
      <c r="H555" s="290"/>
      <c r="I555" s="290"/>
      <c r="J555" s="291"/>
      <c r="K555" s="36"/>
      <c r="L555" s="44"/>
      <c r="M555" s="90"/>
    </row>
    <row r="556" spans="1:13" x14ac:dyDescent="0.3">
      <c r="A556" s="228">
        <f t="shared" si="44"/>
        <v>75</v>
      </c>
      <c r="B556" s="290"/>
      <c r="C556" s="290"/>
      <c r="D556" s="290"/>
      <c r="E556" s="290"/>
      <c r="F556" s="290"/>
      <c r="G556" s="290"/>
      <c r="H556" s="290"/>
      <c r="I556" s="290"/>
      <c r="J556" s="291"/>
      <c r="K556" s="36"/>
      <c r="L556" s="44"/>
      <c r="M556" s="90"/>
    </row>
    <row r="557" spans="1:13" x14ac:dyDescent="0.3">
      <c r="A557" s="228">
        <f t="shared" si="44"/>
        <v>76</v>
      </c>
      <c r="B557" s="290"/>
      <c r="C557" s="290"/>
      <c r="D557" s="290"/>
      <c r="E557" s="290"/>
      <c r="F557" s="290"/>
      <c r="G557" s="290"/>
      <c r="H557" s="290"/>
      <c r="I557" s="290"/>
      <c r="J557" s="291"/>
      <c r="K557" s="36"/>
      <c r="L557" s="44"/>
      <c r="M557" s="90"/>
    </row>
    <row r="558" spans="1:13" x14ac:dyDescent="0.3">
      <c r="A558" s="228">
        <f t="shared" si="44"/>
        <v>77</v>
      </c>
      <c r="B558" s="290"/>
      <c r="C558" s="290"/>
      <c r="D558" s="290"/>
      <c r="E558" s="290"/>
      <c r="F558" s="290"/>
      <c r="G558" s="290"/>
      <c r="H558" s="290"/>
      <c r="I558" s="290"/>
      <c r="J558" s="291"/>
      <c r="K558" s="36"/>
      <c r="L558" s="44"/>
      <c r="M558" s="90"/>
    </row>
    <row r="559" spans="1:13" x14ac:dyDescent="0.3">
      <c r="A559" s="228">
        <f t="shared" si="44"/>
        <v>78</v>
      </c>
      <c r="B559" s="290"/>
      <c r="C559" s="290"/>
      <c r="D559" s="290"/>
      <c r="E559" s="290"/>
      <c r="F559" s="290"/>
      <c r="G559" s="290"/>
      <c r="H559" s="290"/>
      <c r="I559" s="290"/>
      <c r="J559" s="291"/>
      <c r="K559" s="36"/>
      <c r="L559" s="44"/>
      <c r="M559" s="90"/>
    </row>
    <row r="560" spans="1:13" x14ac:dyDescent="0.3">
      <c r="A560" s="228">
        <f t="shared" si="44"/>
        <v>79</v>
      </c>
      <c r="B560" s="290"/>
      <c r="C560" s="290"/>
      <c r="D560" s="290"/>
      <c r="E560" s="290"/>
      <c r="F560" s="290"/>
      <c r="G560" s="290"/>
      <c r="H560" s="290"/>
      <c r="I560" s="290"/>
      <c r="J560" s="291"/>
      <c r="K560" s="36"/>
      <c r="L560" s="44"/>
      <c r="M560" s="90"/>
    </row>
    <row r="561" spans="1:13" x14ac:dyDescent="0.3">
      <c r="A561" s="228">
        <f t="shared" si="44"/>
        <v>80</v>
      </c>
      <c r="B561" s="290"/>
      <c r="C561" s="290"/>
      <c r="D561" s="290"/>
      <c r="E561" s="290"/>
      <c r="F561" s="290"/>
      <c r="G561" s="290"/>
      <c r="H561" s="290"/>
      <c r="I561" s="290"/>
      <c r="J561" s="291"/>
      <c r="K561" s="36"/>
      <c r="L561" s="44"/>
      <c r="M561" s="90"/>
    </row>
    <row r="562" spans="1:13" ht="15" thickBot="1" x14ac:dyDescent="0.35">
      <c r="A562" s="229">
        <f t="shared" si="44"/>
        <v>81</v>
      </c>
      <c r="B562" s="335"/>
      <c r="C562" s="335"/>
      <c r="D562" s="335"/>
      <c r="E562" s="335"/>
      <c r="F562" s="335"/>
      <c r="G562" s="335"/>
      <c r="H562" s="335"/>
      <c r="I562" s="335"/>
      <c r="J562" s="336"/>
      <c r="K562" s="36"/>
      <c r="L562" s="45"/>
      <c r="M562" s="91"/>
    </row>
    <row r="563" spans="1:13" ht="4.95" customHeight="1" thickBot="1" x14ac:dyDescent="0.45">
      <c r="A563" s="34"/>
      <c r="B563" s="169"/>
      <c r="C563" s="34"/>
      <c r="D563" s="231"/>
      <c r="E563" s="231"/>
      <c r="F563" s="5"/>
      <c r="G563" s="178"/>
      <c r="H563" s="178"/>
      <c r="I563" s="171"/>
      <c r="J563" s="172"/>
      <c r="K563" s="5"/>
      <c r="L563" s="175"/>
      <c r="M563" s="176"/>
    </row>
    <row r="564" spans="1:13" ht="43.8" customHeight="1" x14ac:dyDescent="0.4">
      <c r="A564" s="294">
        <v>3.2</v>
      </c>
      <c r="B564" s="337" t="s">
        <v>693</v>
      </c>
      <c r="C564" s="238" t="s">
        <v>9</v>
      </c>
      <c r="D564" s="233" t="s">
        <v>321</v>
      </c>
      <c r="E564" s="312">
        <f>I569</f>
        <v>10</v>
      </c>
      <c r="F564" s="6">
        <v>1</v>
      </c>
      <c r="G564" s="234">
        <v>82</v>
      </c>
      <c r="H564" s="54" t="s">
        <v>266</v>
      </c>
      <c r="I564" s="18">
        <v>1</v>
      </c>
      <c r="J564" s="19">
        <f>I564*7%/48</f>
        <v>1.4583333333333334E-3</v>
      </c>
      <c r="K564" s="241" t="str">
        <f t="shared" ref="K564:K569" si="45">IF(AND(L564&gt;=0,L564&lt;=I564),"",IF(AND(L564&gt;I564),"*"))</f>
        <v/>
      </c>
      <c r="L564" s="20">
        <v>1</v>
      </c>
      <c r="M564" s="19">
        <f>L564*7%/48</f>
        <v>1.4583333333333334E-3</v>
      </c>
    </row>
    <row r="565" spans="1:13" x14ac:dyDescent="0.3">
      <c r="A565" s="295"/>
      <c r="B565" s="338"/>
      <c r="C565" s="305" t="s">
        <v>10</v>
      </c>
      <c r="D565" s="292" t="s">
        <v>157</v>
      </c>
      <c r="E565" s="313"/>
      <c r="F565" s="323">
        <v>1</v>
      </c>
      <c r="G565" s="235">
        <v>83</v>
      </c>
      <c r="H565" s="52" t="s">
        <v>973</v>
      </c>
      <c r="I565" s="13">
        <v>2</v>
      </c>
      <c r="J565" s="21">
        <f>I565*7%/48</f>
        <v>2.9166666666666668E-3</v>
      </c>
      <c r="K565" s="241" t="str">
        <f t="shared" si="45"/>
        <v/>
      </c>
      <c r="L565" s="14">
        <v>2</v>
      </c>
      <c r="M565" s="21">
        <f>L565*7%/48</f>
        <v>2.9166666666666668E-3</v>
      </c>
    </row>
    <row r="566" spans="1:13" x14ac:dyDescent="0.3">
      <c r="A566" s="295"/>
      <c r="B566" s="338"/>
      <c r="C566" s="305"/>
      <c r="D566" s="292"/>
      <c r="E566" s="313"/>
      <c r="F566" s="323"/>
      <c r="G566" s="235">
        <v>84</v>
      </c>
      <c r="H566" s="52" t="s">
        <v>322</v>
      </c>
      <c r="I566" s="13">
        <v>4</v>
      </c>
      <c r="J566" s="21">
        <f t="shared" ref="J566:J568" si="46">I566*7%/48</f>
        <v>5.8333333333333336E-3</v>
      </c>
      <c r="K566" s="241" t="str">
        <f t="shared" si="45"/>
        <v/>
      </c>
      <c r="L566" s="14">
        <v>4</v>
      </c>
      <c r="M566" s="21">
        <f t="shared" ref="M566:M568" si="47">L566*7%/48</f>
        <v>5.8333333333333336E-3</v>
      </c>
    </row>
    <row r="567" spans="1:13" x14ac:dyDescent="0.3">
      <c r="A567" s="295"/>
      <c r="B567" s="338"/>
      <c r="C567" s="305"/>
      <c r="D567" s="292"/>
      <c r="E567" s="313"/>
      <c r="F567" s="323"/>
      <c r="G567" s="235">
        <v>85</v>
      </c>
      <c r="H567" s="52" t="s">
        <v>247</v>
      </c>
      <c r="I567" s="13">
        <v>1</v>
      </c>
      <c r="J567" s="21">
        <f t="shared" si="46"/>
        <v>1.4583333333333334E-3</v>
      </c>
      <c r="K567" s="241" t="str">
        <f t="shared" si="45"/>
        <v/>
      </c>
      <c r="L567" s="14">
        <v>1</v>
      </c>
      <c r="M567" s="21">
        <f t="shared" si="47"/>
        <v>1.4583333333333334E-3</v>
      </c>
    </row>
    <row r="568" spans="1:13" ht="37.799999999999997" x14ac:dyDescent="0.3">
      <c r="A568" s="295"/>
      <c r="B568" s="338"/>
      <c r="C568" s="305"/>
      <c r="D568" s="292"/>
      <c r="E568" s="313"/>
      <c r="F568" s="323"/>
      <c r="G568" s="235">
        <v>86</v>
      </c>
      <c r="H568" s="52" t="s">
        <v>974</v>
      </c>
      <c r="I568" s="13">
        <v>2</v>
      </c>
      <c r="J568" s="21">
        <f t="shared" si="46"/>
        <v>2.9166666666666668E-3</v>
      </c>
      <c r="K568" s="241" t="str">
        <f t="shared" si="45"/>
        <v/>
      </c>
      <c r="L568" s="14">
        <v>2</v>
      </c>
      <c r="M568" s="21">
        <f t="shared" si="47"/>
        <v>2.9166666666666668E-3</v>
      </c>
    </row>
    <row r="569" spans="1:13" ht="16.2" thickBot="1" x14ac:dyDescent="0.45">
      <c r="A569" s="296"/>
      <c r="B569" s="339"/>
      <c r="C569" s="306"/>
      <c r="D569" s="293"/>
      <c r="E569" s="314"/>
      <c r="F569" s="6">
        <v>1</v>
      </c>
      <c r="G569" s="307" t="s">
        <v>86</v>
      </c>
      <c r="H569" s="308"/>
      <c r="I569" s="15">
        <f>SUM(I564:I568)</f>
        <v>10</v>
      </c>
      <c r="J569" s="16">
        <f>SUM(J564:J568)</f>
        <v>1.4583333333333334E-2</v>
      </c>
      <c r="K569" s="241" t="str">
        <f t="shared" si="45"/>
        <v/>
      </c>
      <c r="L569" s="17">
        <f>SUM(L564:L568)</f>
        <v>10</v>
      </c>
      <c r="M569" s="16">
        <f>SUM(M564:M568)</f>
        <v>1.4583333333333334E-2</v>
      </c>
    </row>
    <row r="570" spans="1:13" ht="4.95" customHeight="1" thickBot="1" x14ac:dyDescent="0.45">
      <c r="A570" s="34"/>
      <c r="B570" s="169"/>
      <c r="C570" s="34"/>
      <c r="D570" s="231"/>
      <c r="E570" s="231"/>
      <c r="F570" s="5"/>
      <c r="G570" s="178"/>
      <c r="H570" s="178"/>
      <c r="I570" s="171"/>
      <c r="J570" s="180"/>
      <c r="K570" s="118"/>
      <c r="L570" s="171"/>
      <c r="M570" s="181"/>
    </row>
    <row r="571" spans="1:13" x14ac:dyDescent="0.3">
      <c r="A571" s="232" t="s">
        <v>74</v>
      </c>
      <c r="B571" s="317" t="s">
        <v>145</v>
      </c>
      <c r="C571" s="317"/>
      <c r="D571" s="317"/>
      <c r="E571" s="317"/>
      <c r="F571" s="317"/>
      <c r="G571" s="317"/>
      <c r="H571" s="317"/>
      <c r="I571" s="317"/>
      <c r="J571" s="318"/>
      <c r="K571" s="38"/>
      <c r="L571" s="32" t="s">
        <v>144</v>
      </c>
      <c r="M571" s="67" t="s">
        <v>69</v>
      </c>
    </row>
    <row r="572" spans="1:13" x14ac:dyDescent="0.3">
      <c r="A572" s="228">
        <f>G564</f>
        <v>82</v>
      </c>
      <c r="B572" s="290"/>
      <c r="C572" s="290"/>
      <c r="D572" s="290"/>
      <c r="E572" s="290"/>
      <c r="F572" s="290"/>
      <c r="G572" s="290"/>
      <c r="H572" s="290"/>
      <c r="I572" s="290"/>
      <c r="J572" s="291"/>
      <c r="K572" s="55"/>
      <c r="L572" s="44"/>
      <c r="M572" s="90"/>
    </row>
    <row r="573" spans="1:13" x14ac:dyDescent="0.3">
      <c r="A573" s="228">
        <f t="shared" ref="A573:A576" si="48">G565</f>
        <v>83</v>
      </c>
      <c r="B573" s="290"/>
      <c r="C573" s="290"/>
      <c r="D573" s="290"/>
      <c r="E573" s="290"/>
      <c r="F573" s="290"/>
      <c r="G573" s="290"/>
      <c r="H573" s="290"/>
      <c r="I573" s="290"/>
      <c r="J573" s="291"/>
      <c r="K573" s="55"/>
      <c r="L573" s="44"/>
      <c r="M573" s="90"/>
    </row>
    <row r="574" spans="1:13" x14ac:dyDescent="0.3">
      <c r="A574" s="228">
        <f t="shared" si="48"/>
        <v>84</v>
      </c>
      <c r="B574" s="290"/>
      <c r="C574" s="290"/>
      <c r="D574" s="290"/>
      <c r="E574" s="290"/>
      <c r="F574" s="290"/>
      <c r="G574" s="290"/>
      <c r="H574" s="290"/>
      <c r="I574" s="290"/>
      <c r="J574" s="291"/>
      <c r="K574" s="55"/>
      <c r="L574" s="44"/>
      <c r="M574" s="90"/>
    </row>
    <row r="575" spans="1:13" x14ac:dyDescent="0.3">
      <c r="A575" s="228">
        <f t="shared" si="48"/>
        <v>85</v>
      </c>
      <c r="B575" s="290"/>
      <c r="C575" s="290"/>
      <c r="D575" s="290"/>
      <c r="E575" s="290"/>
      <c r="F575" s="290"/>
      <c r="G575" s="290"/>
      <c r="H575" s="290"/>
      <c r="I575" s="290"/>
      <c r="J575" s="291"/>
      <c r="K575" s="57"/>
      <c r="L575" s="44"/>
      <c r="M575" s="90"/>
    </row>
    <row r="576" spans="1:13" ht="15" thickBot="1" x14ac:dyDescent="0.35">
      <c r="A576" s="229">
        <f t="shared" si="48"/>
        <v>86</v>
      </c>
      <c r="B576" s="335"/>
      <c r="C576" s="335"/>
      <c r="D576" s="335"/>
      <c r="E576" s="335"/>
      <c r="F576" s="335"/>
      <c r="G576" s="335"/>
      <c r="H576" s="335"/>
      <c r="I576" s="335"/>
      <c r="J576" s="336"/>
      <c r="K576" s="57"/>
      <c r="L576" s="45"/>
      <c r="M576" s="91"/>
    </row>
    <row r="577" spans="1:13" ht="4.95" customHeight="1" thickBot="1" x14ac:dyDescent="0.35">
      <c r="A577" s="36"/>
      <c r="B577" s="231"/>
      <c r="C577" s="231"/>
      <c r="D577" s="231"/>
      <c r="E577" s="231"/>
      <c r="F577" s="231"/>
      <c r="G577" s="231"/>
      <c r="H577" s="231"/>
      <c r="I577" s="231"/>
      <c r="J577" s="231"/>
      <c r="K577" s="57"/>
      <c r="L577" s="36"/>
      <c r="M577" s="36"/>
    </row>
    <row r="578" spans="1:13" ht="25.2" x14ac:dyDescent="0.3">
      <c r="A578" s="294">
        <v>3.3</v>
      </c>
      <c r="B578" s="337" t="s">
        <v>694</v>
      </c>
      <c r="C578" s="304" t="s">
        <v>430</v>
      </c>
      <c r="D578" s="300" t="s">
        <v>975</v>
      </c>
      <c r="E578" s="301">
        <f>I586</f>
        <v>16</v>
      </c>
      <c r="F578" s="323">
        <v>1</v>
      </c>
      <c r="G578" s="234">
        <v>87</v>
      </c>
      <c r="H578" s="54" t="s">
        <v>726</v>
      </c>
      <c r="I578" s="18">
        <v>2</v>
      </c>
      <c r="J578" s="19">
        <f>I578*7%/48</f>
        <v>2.9166666666666668E-3</v>
      </c>
      <c r="K578" s="241" t="str">
        <f t="shared" ref="K578:K586" si="49">IF(AND(L578&gt;=0,L578&lt;=I578),"",IF(AND(L578&gt;I578),"*"))</f>
        <v/>
      </c>
      <c r="L578" s="20">
        <v>2</v>
      </c>
      <c r="M578" s="19">
        <f>L578*7%/48</f>
        <v>2.9166666666666668E-3</v>
      </c>
    </row>
    <row r="579" spans="1:13" ht="37.799999999999997" x14ac:dyDescent="0.3">
      <c r="A579" s="295"/>
      <c r="B579" s="338"/>
      <c r="C579" s="305"/>
      <c r="D579" s="292"/>
      <c r="E579" s="302"/>
      <c r="F579" s="323"/>
      <c r="G579" s="235">
        <v>88</v>
      </c>
      <c r="H579" s="52" t="s">
        <v>976</v>
      </c>
      <c r="I579" s="13">
        <v>2</v>
      </c>
      <c r="J579" s="21">
        <f>I579*7%/48</f>
        <v>2.9166666666666668E-3</v>
      </c>
      <c r="K579" s="241" t="str">
        <f t="shared" si="49"/>
        <v/>
      </c>
      <c r="L579" s="14">
        <v>2</v>
      </c>
      <c r="M579" s="21">
        <f>L579*7%/48</f>
        <v>2.9166666666666668E-3</v>
      </c>
    </row>
    <row r="580" spans="1:13" x14ac:dyDescent="0.3">
      <c r="A580" s="295"/>
      <c r="B580" s="338"/>
      <c r="C580" s="305"/>
      <c r="D580" s="292"/>
      <c r="E580" s="302"/>
      <c r="F580" s="323">
        <v>1</v>
      </c>
      <c r="G580" s="235">
        <v>89</v>
      </c>
      <c r="H580" s="52" t="s">
        <v>728</v>
      </c>
      <c r="I580" s="13">
        <v>3</v>
      </c>
      <c r="J580" s="21">
        <f t="shared" ref="J580:J585" si="50">I580*7%/48</f>
        <v>4.3750000000000004E-3</v>
      </c>
      <c r="K580" s="241" t="str">
        <f t="shared" si="49"/>
        <v/>
      </c>
      <c r="L580" s="14">
        <v>3</v>
      </c>
      <c r="M580" s="21">
        <f t="shared" ref="M580:M584" si="51">L580*7%/48</f>
        <v>4.3750000000000004E-3</v>
      </c>
    </row>
    <row r="581" spans="1:13" ht="25.2" x14ac:dyDescent="0.3">
      <c r="A581" s="295"/>
      <c r="B581" s="338"/>
      <c r="C581" s="305"/>
      <c r="D581" s="292"/>
      <c r="E581" s="302"/>
      <c r="F581" s="323"/>
      <c r="G581" s="235">
        <v>90</v>
      </c>
      <c r="H581" s="52" t="s">
        <v>666</v>
      </c>
      <c r="I581" s="13">
        <v>2</v>
      </c>
      <c r="J581" s="21">
        <f t="shared" si="50"/>
        <v>2.9166666666666668E-3</v>
      </c>
      <c r="K581" s="241" t="str">
        <f t="shared" si="49"/>
        <v/>
      </c>
      <c r="L581" s="14">
        <v>2</v>
      </c>
      <c r="M581" s="21">
        <f t="shared" si="51"/>
        <v>2.9166666666666668E-3</v>
      </c>
    </row>
    <row r="582" spans="1:13" ht="25.2" x14ac:dyDescent="0.3">
      <c r="A582" s="295"/>
      <c r="B582" s="338"/>
      <c r="C582" s="305"/>
      <c r="D582" s="292"/>
      <c r="E582" s="302"/>
      <c r="F582" s="323"/>
      <c r="G582" s="235">
        <v>91</v>
      </c>
      <c r="H582" s="52" t="s">
        <v>1144</v>
      </c>
      <c r="I582" s="13">
        <v>1</v>
      </c>
      <c r="J582" s="21">
        <f t="shared" si="50"/>
        <v>1.4583333333333334E-3</v>
      </c>
      <c r="K582" s="241" t="str">
        <f t="shared" si="49"/>
        <v/>
      </c>
      <c r="L582" s="14">
        <v>1</v>
      </c>
      <c r="M582" s="21">
        <f t="shared" si="51"/>
        <v>1.4583333333333334E-3</v>
      </c>
    </row>
    <row r="583" spans="1:13" ht="42" customHeight="1" x14ac:dyDescent="0.3">
      <c r="A583" s="295"/>
      <c r="B583" s="338"/>
      <c r="C583" s="305" t="s">
        <v>432</v>
      </c>
      <c r="D583" s="292" t="s">
        <v>977</v>
      </c>
      <c r="E583" s="302"/>
      <c r="F583" s="323">
        <v>1</v>
      </c>
      <c r="G583" s="235">
        <v>92</v>
      </c>
      <c r="H583" s="52" t="s">
        <v>978</v>
      </c>
      <c r="I583" s="13">
        <v>1</v>
      </c>
      <c r="J583" s="21">
        <f t="shared" si="50"/>
        <v>1.4583333333333334E-3</v>
      </c>
      <c r="K583" s="241" t="str">
        <f t="shared" si="49"/>
        <v/>
      </c>
      <c r="L583" s="14">
        <v>1</v>
      </c>
      <c r="M583" s="21">
        <f t="shared" si="51"/>
        <v>1.4583333333333334E-3</v>
      </c>
    </row>
    <row r="584" spans="1:13" ht="34.200000000000003" customHeight="1" x14ac:dyDescent="0.3">
      <c r="A584" s="295"/>
      <c r="B584" s="338"/>
      <c r="C584" s="305"/>
      <c r="D584" s="292"/>
      <c r="E584" s="302"/>
      <c r="F584" s="323"/>
      <c r="G584" s="235">
        <v>93</v>
      </c>
      <c r="H584" s="52" t="s">
        <v>727</v>
      </c>
      <c r="I584" s="13">
        <v>2</v>
      </c>
      <c r="J584" s="21">
        <f t="shared" si="50"/>
        <v>2.9166666666666668E-3</v>
      </c>
      <c r="K584" s="241" t="str">
        <f t="shared" si="49"/>
        <v/>
      </c>
      <c r="L584" s="14">
        <v>2</v>
      </c>
      <c r="M584" s="21">
        <f t="shared" si="51"/>
        <v>2.9166666666666668E-3</v>
      </c>
    </row>
    <row r="585" spans="1:13" ht="63" x14ac:dyDescent="0.4">
      <c r="A585" s="295"/>
      <c r="B585" s="338"/>
      <c r="C585" s="305" t="s">
        <v>431</v>
      </c>
      <c r="D585" s="292" t="s">
        <v>433</v>
      </c>
      <c r="E585" s="302"/>
      <c r="F585" s="72"/>
      <c r="G585" s="235">
        <v>94</v>
      </c>
      <c r="H585" s="52" t="s">
        <v>702</v>
      </c>
      <c r="I585" s="13">
        <v>3</v>
      </c>
      <c r="J585" s="21">
        <f t="shared" si="50"/>
        <v>4.3750000000000004E-3</v>
      </c>
      <c r="K585" s="241" t="str">
        <f t="shared" si="49"/>
        <v/>
      </c>
      <c r="L585" s="14">
        <v>3</v>
      </c>
      <c r="M585" s="21">
        <f>L585*7%/48</f>
        <v>4.3750000000000004E-3</v>
      </c>
    </row>
    <row r="586" spans="1:13" ht="16.2" thickBot="1" x14ac:dyDescent="0.45">
      <c r="A586" s="296"/>
      <c r="B586" s="339"/>
      <c r="C586" s="306"/>
      <c r="D586" s="293"/>
      <c r="E586" s="303"/>
      <c r="F586" s="7">
        <v>1</v>
      </c>
      <c r="G586" s="307" t="s">
        <v>86</v>
      </c>
      <c r="H586" s="308"/>
      <c r="I586" s="9">
        <f>SUM(I578:I585)</f>
        <v>16</v>
      </c>
      <c r="J586" s="10">
        <f>SUM(J578:J585)</f>
        <v>2.3333333333333334E-2</v>
      </c>
      <c r="K586" s="241" t="str">
        <f t="shared" si="49"/>
        <v/>
      </c>
      <c r="L586" s="11">
        <f>SUM(L578:L585)</f>
        <v>16</v>
      </c>
      <c r="M586" s="10">
        <f>SUM(M578:M585)</f>
        <v>2.3333333333333334E-2</v>
      </c>
    </row>
    <row r="587" spans="1:13" ht="4.95" customHeight="1" thickBot="1" x14ac:dyDescent="0.35">
      <c r="A587" s="34"/>
      <c r="B587" s="231"/>
      <c r="C587" s="231"/>
      <c r="D587" s="231"/>
      <c r="E587" s="231"/>
      <c r="F587" s="231"/>
      <c r="G587" s="231"/>
      <c r="H587" s="231"/>
      <c r="I587" s="58"/>
      <c r="J587" s="231"/>
      <c r="K587" s="55"/>
      <c r="L587" s="36"/>
      <c r="M587" s="36"/>
    </row>
    <row r="588" spans="1:13" x14ac:dyDescent="0.3">
      <c r="A588" s="232" t="s">
        <v>74</v>
      </c>
      <c r="B588" s="317" t="s">
        <v>145</v>
      </c>
      <c r="C588" s="317"/>
      <c r="D588" s="317"/>
      <c r="E588" s="317"/>
      <c r="F588" s="317"/>
      <c r="G588" s="317"/>
      <c r="H588" s="317"/>
      <c r="I588" s="317"/>
      <c r="J588" s="318"/>
      <c r="K588" s="38"/>
      <c r="L588" s="32" t="s">
        <v>144</v>
      </c>
      <c r="M588" s="67" t="s">
        <v>69</v>
      </c>
    </row>
    <row r="589" spans="1:13" x14ac:dyDescent="0.3">
      <c r="A589" s="235">
        <f t="shared" ref="A589:A595" si="52">G578</f>
        <v>87</v>
      </c>
      <c r="B589" s="290"/>
      <c r="C589" s="290"/>
      <c r="D589" s="290"/>
      <c r="E589" s="290"/>
      <c r="F589" s="290"/>
      <c r="G589" s="290"/>
      <c r="H589" s="290"/>
      <c r="I589" s="290"/>
      <c r="J589" s="291"/>
      <c r="K589" s="36"/>
      <c r="L589" s="44"/>
      <c r="M589" s="90"/>
    </row>
    <row r="590" spans="1:13" x14ac:dyDescent="0.3">
      <c r="A590" s="235">
        <f t="shared" si="52"/>
        <v>88</v>
      </c>
      <c r="B590" s="290"/>
      <c r="C590" s="290"/>
      <c r="D590" s="290"/>
      <c r="E590" s="290"/>
      <c r="F590" s="290"/>
      <c r="G590" s="290"/>
      <c r="H590" s="290"/>
      <c r="I590" s="290"/>
      <c r="J590" s="291"/>
      <c r="K590" s="36"/>
      <c r="L590" s="44"/>
      <c r="M590" s="90"/>
    </row>
    <row r="591" spans="1:13" x14ac:dyDescent="0.3">
      <c r="A591" s="235">
        <f t="shared" si="52"/>
        <v>89</v>
      </c>
      <c r="B591" s="290"/>
      <c r="C591" s="290"/>
      <c r="D591" s="290"/>
      <c r="E591" s="290"/>
      <c r="F591" s="290"/>
      <c r="G591" s="290"/>
      <c r="H591" s="290"/>
      <c r="I591" s="290"/>
      <c r="J591" s="291"/>
      <c r="K591" s="36"/>
      <c r="L591" s="44"/>
      <c r="M591" s="90"/>
    </row>
    <row r="592" spans="1:13" x14ac:dyDescent="0.3">
      <c r="A592" s="235">
        <f t="shared" si="52"/>
        <v>90</v>
      </c>
      <c r="B592" s="290"/>
      <c r="C592" s="290"/>
      <c r="D592" s="290"/>
      <c r="E592" s="290"/>
      <c r="F592" s="290"/>
      <c r="G592" s="290"/>
      <c r="H592" s="290"/>
      <c r="I592" s="290"/>
      <c r="J592" s="291"/>
      <c r="K592" s="36"/>
      <c r="L592" s="44"/>
      <c r="M592" s="90"/>
    </row>
    <row r="593" spans="1:13" x14ac:dyDescent="0.3">
      <c r="A593" s="235">
        <f t="shared" si="52"/>
        <v>91</v>
      </c>
      <c r="B593" s="290"/>
      <c r="C593" s="290"/>
      <c r="D593" s="290"/>
      <c r="E593" s="290"/>
      <c r="F593" s="290"/>
      <c r="G593" s="290"/>
      <c r="H593" s="290"/>
      <c r="I593" s="290"/>
      <c r="J593" s="291"/>
      <c r="K593" s="36"/>
      <c r="L593" s="44"/>
      <c r="M593" s="90"/>
    </row>
    <row r="594" spans="1:13" x14ac:dyDescent="0.3">
      <c r="A594" s="235">
        <f t="shared" si="52"/>
        <v>92</v>
      </c>
      <c r="B594" s="290"/>
      <c r="C594" s="290"/>
      <c r="D594" s="290"/>
      <c r="E594" s="290"/>
      <c r="F594" s="290"/>
      <c r="G594" s="290"/>
      <c r="H594" s="290"/>
      <c r="I594" s="290"/>
      <c r="J594" s="291"/>
      <c r="K594" s="36"/>
      <c r="L594" s="44"/>
      <c r="M594" s="90"/>
    </row>
    <row r="595" spans="1:13" ht="15" thickBot="1" x14ac:dyDescent="0.35">
      <c r="A595" s="236">
        <f t="shared" si="52"/>
        <v>93</v>
      </c>
      <c r="B595" s="335"/>
      <c r="C595" s="335"/>
      <c r="D595" s="335"/>
      <c r="E595" s="335"/>
      <c r="F595" s="335"/>
      <c r="G595" s="335"/>
      <c r="H595" s="335"/>
      <c r="I595" s="335"/>
      <c r="J595" s="336"/>
      <c r="K595" s="36"/>
      <c r="L595" s="45"/>
      <c r="M595" s="91"/>
    </row>
    <row r="596" spans="1:13" ht="4.95" customHeight="1" thickBot="1" x14ac:dyDescent="0.45">
      <c r="A596" s="5"/>
      <c r="B596" s="5"/>
      <c r="C596" s="5"/>
      <c r="D596" s="5"/>
      <c r="E596" s="5"/>
      <c r="F596" s="5"/>
      <c r="G596" s="5"/>
      <c r="H596" s="5"/>
      <c r="I596" s="5"/>
      <c r="J596" s="5"/>
      <c r="K596" s="5"/>
      <c r="L596" s="5"/>
      <c r="M596" s="5"/>
    </row>
    <row r="597" spans="1:13" ht="25.2" x14ac:dyDescent="0.3">
      <c r="A597" s="328" t="s">
        <v>878</v>
      </c>
      <c r="B597" s="329"/>
      <c r="C597" s="329"/>
      <c r="D597" s="329"/>
      <c r="E597" s="330"/>
      <c r="F597" s="60"/>
      <c r="G597" s="331" t="s">
        <v>979</v>
      </c>
      <c r="H597" s="332"/>
      <c r="I597" s="324">
        <f>I605+I621+I634+I644</f>
        <v>47</v>
      </c>
      <c r="J597" s="325"/>
      <c r="K597" s="68"/>
      <c r="L597" s="69" t="s">
        <v>241</v>
      </c>
      <c r="M597" s="70">
        <f>L605+L621+L634+L644</f>
        <v>34.89</v>
      </c>
    </row>
    <row r="598" spans="1:13" ht="25.2" customHeight="1" x14ac:dyDescent="0.4">
      <c r="A598" s="319" t="s">
        <v>74</v>
      </c>
      <c r="B598" s="326" t="s">
        <v>79</v>
      </c>
      <c r="C598" s="327" t="s">
        <v>78</v>
      </c>
      <c r="D598" s="326" t="s">
        <v>52</v>
      </c>
      <c r="E598" s="320" t="s">
        <v>80</v>
      </c>
      <c r="F598" s="6"/>
      <c r="G598" s="319" t="s">
        <v>81</v>
      </c>
      <c r="H598" s="326" t="s">
        <v>141</v>
      </c>
      <c r="I598" s="327" t="s">
        <v>142</v>
      </c>
      <c r="J598" s="320" t="s">
        <v>143</v>
      </c>
      <c r="K598" s="6"/>
      <c r="L598" s="319" t="s">
        <v>916</v>
      </c>
      <c r="M598" s="320"/>
    </row>
    <row r="599" spans="1:13" ht="15.6" x14ac:dyDescent="0.4">
      <c r="A599" s="319"/>
      <c r="B599" s="326"/>
      <c r="C599" s="327"/>
      <c r="D599" s="326"/>
      <c r="E599" s="320"/>
      <c r="F599" s="6"/>
      <c r="G599" s="319"/>
      <c r="H599" s="326"/>
      <c r="I599" s="327"/>
      <c r="J599" s="320"/>
      <c r="K599" s="6"/>
      <c r="L599" s="228" t="s">
        <v>75</v>
      </c>
      <c r="M599" s="237" t="s">
        <v>140</v>
      </c>
    </row>
    <row r="600" spans="1:13" ht="37.799999999999997" x14ac:dyDescent="0.3">
      <c r="A600" s="321">
        <v>4.0999999999999996</v>
      </c>
      <c r="B600" s="298" t="s">
        <v>1087</v>
      </c>
      <c r="C600" s="292" t="s">
        <v>40</v>
      </c>
      <c r="D600" s="292" t="s">
        <v>248</v>
      </c>
      <c r="E600" s="313">
        <f>I605</f>
        <v>13</v>
      </c>
      <c r="F600" s="345"/>
      <c r="G600" s="63">
        <v>95</v>
      </c>
      <c r="H600" s="64" t="s">
        <v>1145</v>
      </c>
      <c r="I600" s="227">
        <v>2</v>
      </c>
      <c r="J600" s="12">
        <f>I600*8%/47</f>
        <v>3.4042553191489361E-3</v>
      </c>
      <c r="K600" s="241" t="str">
        <f t="shared" ref="K600:K605" si="53">IF(AND(L600&gt;=0,L600&lt;=I600),"",IF(AND(L600&gt;I600),"*"))</f>
        <v/>
      </c>
      <c r="L600" s="8">
        <v>2</v>
      </c>
      <c r="M600" s="12">
        <f>L600*8%/47</f>
        <v>3.4042553191489361E-3</v>
      </c>
    </row>
    <row r="601" spans="1:13" x14ac:dyDescent="0.3">
      <c r="A601" s="321"/>
      <c r="B601" s="298"/>
      <c r="C601" s="292"/>
      <c r="D601" s="292"/>
      <c r="E601" s="313"/>
      <c r="F601" s="345"/>
      <c r="G601" s="59">
        <v>96</v>
      </c>
      <c r="H601" s="52" t="s">
        <v>323</v>
      </c>
      <c r="I601" s="227">
        <v>4</v>
      </c>
      <c r="J601" s="12">
        <f t="shared" ref="J601:J604" si="54">I601*8%/47</f>
        <v>6.8085106382978723E-3</v>
      </c>
      <c r="K601" s="241" t="str">
        <f t="shared" si="53"/>
        <v/>
      </c>
      <c r="L601" s="8"/>
      <c r="M601" s="12">
        <f t="shared" ref="M601:M604" si="55">L601*8%/47</f>
        <v>0</v>
      </c>
    </row>
    <row r="602" spans="1:13" x14ac:dyDescent="0.3">
      <c r="A602" s="321"/>
      <c r="B602" s="298"/>
      <c r="C602" s="292"/>
      <c r="D602" s="292"/>
      <c r="E602" s="313"/>
      <c r="F602" s="345"/>
      <c r="G602" s="59">
        <v>97</v>
      </c>
      <c r="H602" s="52" t="s">
        <v>980</v>
      </c>
      <c r="I602" s="227">
        <v>4</v>
      </c>
      <c r="J602" s="12">
        <f t="shared" si="54"/>
        <v>6.8085106382978723E-3</v>
      </c>
      <c r="K602" s="241" t="str">
        <f t="shared" si="53"/>
        <v/>
      </c>
      <c r="L602" s="8"/>
      <c r="M602" s="12">
        <f t="shared" si="55"/>
        <v>0</v>
      </c>
    </row>
    <row r="603" spans="1:13" x14ac:dyDescent="0.3">
      <c r="A603" s="321"/>
      <c r="B603" s="298"/>
      <c r="C603" s="292" t="s">
        <v>65</v>
      </c>
      <c r="D603" s="292" t="s">
        <v>698</v>
      </c>
      <c r="E603" s="313"/>
      <c r="F603" s="241"/>
      <c r="G603" s="59">
        <v>98</v>
      </c>
      <c r="H603" s="52" t="s">
        <v>324</v>
      </c>
      <c r="I603" s="227">
        <v>2</v>
      </c>
      <c r="J603" s="12">
        <f t="shared" si="54"/>
        <v>3.4042553191489361E-3</v>
      </c>
      <c r="K603" s="241" t="str">
        <f t="shared" si="53"/>
        <v/>
      </c>
      <c r="L603" s="8"/>
      <c r="M603" s="12">
        <f t="shared" si="55"/>
        <v>0</v>
      </c>
    </row>
    <row r="604" spans="1:13" x14ac:dyDescent="0.3">
      <c r="A604" s="321"/>
      <c r="B604" s="298"/>
      <c r="C604" s="292"/>
      <c r="D604" s="292"/>
      <c r="E604" s="313"/>
      <c r="F604" s="241"/>
      <c r="G604" s="65">
        <v>99</v>
      </c>
      <c r="H604" s="53" t="s">
        <v>981</v>
      </c>
      <c r="I604" s="227">
        <v>1</v>
      </c>
      <c r="J604" s="12">
        <f t="shared" si="54"/>
        <v>1.7021276595744681E-3</v>
      </c>
      <c r="K604" s="241" t="str">
        <f t="shared" si="53"/>
        <v/>
      </c>
      <c r="L604" s="8"/>
      <c r="M604" s="12">
        <f t="shared" si="55"/>
        <v>0</v>
      </c>
    </row>
    <row r="605" spans="1:13" ht="16.2" thickBot="1" x14ac:dyDescent="0.45">
      <c r="A605" s="322"/>
      <c r="B605" s="299"/>
      <c r="C605" s="293"/>
      <c r="D605" s="293"/>
      <c r="E605" s="314"/>
      <c r="F605" s="7"/>
      <c r="G605" s="315" t="s">
        <v>86</v>
      </c>
      <c r="H605" s="316"/>
      <c r="I605" s="256">
        <f>SUM(I600:I604)</f>
        <v>13</v>
      </c>
      <c r="J605" s="10">
        <f>SUM(J600:J604)</f>
        <v>2.2127659574468085E-2</v>
      </c>
      <c r="K605" s="241" t="str">
        <f t="shared" si="53"/>
        <v/>
      </c>
      <c r="L605" s="11">
        <f>SUM(L600:L604)</f>
        <v>2</v>
      </c>
      <c r="M605" s="10">
        <f>SUM(M600:M604)</f>
        <v>3.4042553191489361E-3</v>
      </c>
    </row>
    <row r="606" spans="1:13" ht="4.95" customHeight="1" thickBot="1" x14ac:dyDescent="0.45">
      <c r="A606" s="36"/>
      <c r="B606" s="169"/>
      <c r="C606" s="36"/>
      <c r="D606" s="231"/>
      <c r="E606" s="231"/>
      <c r="F606" s="4"/>
      <c r="G606" s="178"/>
      <c r="H606" s="178"/>
      <c r="I606" s="182"/>
      <c r="J606" s="183"/>
      <c r="K606" s="4"/>
      <c r="L606" s="182"/>
      <c r="M606" s="184"/>
    </row>
    <row r="607" spans="1:13" x14ac:dyDescent="0.3">
      <c r="A607" s="232" t="s">
        <v>74</v>
      </c>
      <c r="B607" s="317" t="s">
        <v>145</v>
      </c>
      <c r="C607" s="317"/>
      <c r="D607" s="317"/>
      <c r="E607" s="317"/>
      <c r="F607" s="317"/>
      <c r="G607" s="317"/>
      <c r="H607" s="317"/>
      <c r="I607" s="317"/>
      <c r="J607" s="318"/>
      <c r="K607" s="38"/>
      <c r="L607" s="32" t="s">
        <v>144</v>
      </c>
      <c r="M607" s="67" t="s">
        <v>69</v>
      </c>
    </row>
    <row r="608" spans="1:13" x14ac:dyDescent="0.3">
      <c r="A608" s="228">
        <f>G600</f>
        <v>95</v>
      </c>
      <c r="B608" s="290"/>
      <c r="C608" s="290"/>
      <c r="D608" s="290"/>
      <c r="E608" s="290"/>
      <c r="F608" s="290"/>
      <c r="G608" s="290"/>
      <c r="H608" s="290"/>
      <c r="I608" s="290"/>
      <c r="J608" s="291"/>
      <c r="K608" s="55"/>
      <c r="L608" s="44"/>
      <c r="M608" s="90"/>
    </row>
    <row r="609" spans="1:13" x14ac:dyDescent="0.3">
      <c r="A609" s="228">
        <f t="shared" ref="A609:A612" si="56">G601</f>
        <v>96</v>
      </c>
      <c r="B609" s="290"/>
      <c r="C609" s="290"/>
      <c r="D609" s="290"/>
      <c r="E609" s="290"/>
      <c r="F609" s="290"/>
      <c r="G609" s="290"/>
      <c r="H609" s="290"/>
      <c r="I609" s="290"/>
      <c r="J609" s="291"/>
      <c r="K609" s="55"/>
      <c r="L609" s="44"/>
      <c r="M609" s="90"/>
    </row>
    <row r="610" spans="1:13" x14ac:dyDescent="0.3">
      <c r="A610" s="228">
        <f t="shared" si="56"/>
        <v>97</v>
      </c>
      <c r="B610" s="290"/>
      <c r="C610" s="290"/>
      <c r="D610" s="290"/>
      <c r="E610" s="290"/>
      <c r="F610" s="290"/>
      <c r="G610" s="290"/>
      <c r="H610" s="290"/>
      <c r="I610" s="290"/>
      <c r="J610" s="291"/>
      <c r="K610" s="55"/>
      <c r="L610" s="44"/>
      <c r="M610" s="90"/>
    </row>
    <row r="611" spans="1:13" x14ac:dyDescent="0.3">
      <c r="A611" s="228">
        <f t="shared" si="56"/>
        <v>98</v>
      </c>
      <c r="B611" s="290"/>
      <c r="C611" s="290"/>
      <c r="D611" s="290"/>
      <c r="E611" s="290"/>
      <c r="F611" s="290"/>
      <c r="G611" s="290"/>
      <c r="H611" s="290"/>
      <c r="I611" s="290"/>
      <c r="J611" s="291"/>
      <c r="K611" s="55"/>
      <c r="L611" s="44"/>
      <c r="M611" s="90"/>
    </row>
    <row r="612" spans="1:13" ht="15" thickBot="1" x14ac:dyDescent="0.35">
      <c r="A612" s="229">
        <f t="shared" si="56"/>
        <v>99</v>
      </c>
      <c r="B612" s="335"/>
      <c r="C612" s="335"/>
      <c r="D612" s="335"/>
      <c r="E612" s="335"/>
      <c r="F612" s="335"/>
      <c r="G612" s="335"/>
      <c r="H612" s="335"/>
      <c r="I612" s="335"/>
      <c r="J612" s="336"/>
      <c r="K612" s="55"/>
      <c r="L612" s="45"/>
      <c r="M612" s="91"/>
    </row>
    <row r="613" spans="1:13" ht="4.95" customHeight="1" thickBot="1" x14ac:dyDescent="0.45">
      <c r="A613" s="36"/>
      <c r="B613" s="169"/>
      <c r="C613" s="36"/>
      <c r="D613" s="169"/>
      <c r="E613" s="169"/>
      <c r="F613" s="4"/>
      <c r="G613" s="167"/>
      <c r="H613" s="231"/>
      <c r="I613" s="182"/>
      <c r="J613" s="183"/>
      <c r="K613" s="4"/>
      <c r="L613" s="182"/>
      <c r="M613" s="183"/>
    </row>
    <row r="614" spans="1:13" ht="50.4" x14ac:dyDescent="0.3">
      <c r="A614" s="294">
        <v>4.2</v>
      </c>
      <c r="B614" s="337" t="s">
        <v>695</v>
      </c>
      <c r="C614" s="304" t="s">
        <v>41</v>
      </c>
      <c r="D614" s="300" t="s">
        <v>982</v>
      </c>
      <c r="E614" s="312">
        <f>I621</f>
        <v>16</v>
      </c>
      <c r="F614" s="323"/>
      <c r="G614" s="234">
        <v>100</v>
      </c>
      <c r="H614" s="54" t="s">
        <v>687</v>
      </c>
      <c r="I614" s="18">
        <v>3</v>
      </c>
      <c r="J614" s="19">
        <f>I614*8%/47</f>
        <v>5.106382978723404E-3</v>
      </c>
      <c r="K614" s="241" t="str">
        <f t="shared" ref="K614:K621" si="57">IF(AND(L614&gt;=0,L614&lt;=I614),"",IF(AND(L614&gt;I614),"*"))</f>
        <v/>
      </c>
      <c r="L614" s="20">
        <v>1.89</v>
      </c>
      <c r="M614" s="19">
        <f>L614*8%/47</f>
        <v>3.2170212765957446E-3</v>
      </c>
    </row>
    <row r="615" spans="1:13" x14ac:dyDescent="0.3">
      <c r="A615" s="295"/>
      <c r="B615" s="338"/>
      <c r="C615" s="305"/>
      <c r="D615" s="292"/>
      <c r="E615" s="313"/>
      <c r="F615" s="323"/>
      <c r="G615" s="235">
        <v>101</v>
      </c>
      <c r="H615" s="52" t="s">
        <v>983</v>
      </c>
      <c r="I615" s="13">
        <v>4</v>
      </c>
      <c r="J615" s="21">
        <f>I615*8%/47</f>
        <v>6.8085106382978723E-3</v>
      </c>
      <c r="K615" s="241" t="str">
        <f t="shared" si="57"/>
        <v/>
      </c>
      <c r="L615" s="14">
        <v>4</v>
      </c>
      <c r="M615" s="21">
        <f>L615*8%/47</f>
        <v>6.8085106382978723E-3</v>
      </c>
    </row>
    <row r="616" spans="1:13" x14ac:dyDescent="0.3">
      <c r="A616" s="295"/>
      <c r="B616" s="338"/>
      <c r="C616" s="305"/>
      <c r="D616" s="292"/>
      <c r="E616" s="313"/>
      <c r="F616" s="323"/>
      <c r="G616" s="235">
        <v>102</v>
      </c>
      <c r="H616" s="52" t="s">
        <v>984</v>
      </c>
      <c r="I616" s="13">
        <v>2</v>
      </c>
      <c r="J616" s="21">
        <f t="shared" ref="J616:J620" si="58">I616*8%/47</f>
        <v>3.4042553191489361E-3</v>
      </c>
      <c r="K616" s="241" t="str">
        <f t="shared" si="57"/>
        <v/>
      </c>
      <c r="L616" s="14">
        <v>2</v>
      </c>
      <c r="M616" s="21">
        <f t="shared" ref="M616:M620" si="59">L616*8%/47</f>
        <v>3.4042553191489361E-3</v>
      </c>
    </row>
    <row r="617" spans="1:13" ht="37.799999999999997" x14ac:dyDescent="0.3">
      <c r="A617" s="295"/>
      <c r="B617" s="338"/>
      <c r="C617" s="305"/>
      <c r="D617" s="292"/>
      <c r="E617" s="313"/>
      <c r="F617" s="323"/>
      <c r="G617" s="235">
        <v>103</v>
      </c>
      <c r="H617" s="52" t="s">
        <v>985</v>
      </c>
      <c r="I617" s="13">
        <v>2</v>
      </c>
      <c r="J617" s="21">
        <f t="shared" si="58"/>
        <v>3.4042553191489361E-3</v>
      </c>
      <c r="K617" s="241" t="str">
        <f t="shared" si="57"/>
        <v/>
      </c>
      <c r="L617" s="14">
        <v>2</v>
      </c>
      <c r="M617" s="21">
        <f t="shared" si="59"/>
        <v>3.4042553191489361E-3</v>
      </c>
    </row>
    <row r="618" spans="1:13" ht="25.2" x14ac:dyDescent="0.3">
      <c r="A618" s="295"/>
      <c r="B618" s="338"/>
      <c r="C618" s="305"/>
      <c r="D618" s="292"/>
      <c r="E618" s="313"/>
      <c r="F618" s="323"/>
      <c r="G618" s="235">
        <v>104</v>
      </c>
      <c r="H618" s="52" t="s">
        <v>326</v>
      </c>
      <c r="I618" s="13">
        <v>1</v>
      </c>
      <c r="J618" s="21">
        <f t="shared" si="58"/>
        <v>1.7021276595744681E-3</v>
      </c>
      <c r="K618" s="241" t="str">
        <f t="shared" si="57"/>
        <v/>
      </c>
      <c r="L618" s="14">
        <v>1</v>
      </c>
      <c r="M618" s="21">
        <f t="shared" si="59"/>
        <v>1.7021276595744681E-3</v>
      </c>
    </row>
    <row r="619" spans="1:13" ht="50.4" x14ac:dyDescent="0.3">
      <c r="A619" s="295"/>
      <c r="B619" s="338"/>
      <c r="C619" s="305"/>
      <c r="D619" s="292"/>
      <c r="E619" s="313"/>
      <c r="F619" s="323"/>
      <c r="G619" s="235">
        <v>105</v>
      </c>
      <c r="H619" s="52" t="s">
        <v>328</v>
      </c>
      <c r="I619" s="13">
        <v>1</v>
      </c>
      <c r="J619" s="21">
        <f t="shared" si="58"/>
        <v>1.7021276595744681E-3</v>
      </c>
      <c r="K619" s="241" t="str">
        <f t="shared" si="57"/>
        <v/>
      </c>
      <c r="L619" s="14">
        <v>1</v>
      </c>
      <c r="M619" s="21">
        <f t="shared" si="59"/>
        <v>1.7021276595744681E-3</v>
      </c>
    </row>
    <row r="620" spans="1:13" ht="50.4" x14ac:dyDescent="0.4">
      <c r="A620" s="295"/>
      <c r="B620" s="338"/>
      <c r="C620" s="305" t="s">
        <v>72</v>
      </c>
      <c r="D620" s="292" t="s">
        <v>325</v>
      </c>
      <c r="E620" s="313"/>
      <c r="F620" s="6"/>
      <c r="G620" s="235">
        <v>106</v>
      </c>
      <c r="H620" s="52" t="s">
        <v>327</v>
      </c>
      <c r="I620" s="94">
        <v>3</v>
      </c>
      <c r="J620" s="21">
        <f t="shared" si="58"/>
        <v>5.106382978723404E-3</v>
      </c>
      <c r="K620" s="241" t="str">
        <f t="shared" si="57"/>
        <v/>
      </c>
      <c r="L620" s="14">
        <v>3</v>
      </c>
      <c r="M620" s="21">
        <f t="shared" si="59"/>
        <v>5.106382978723404E-3</v>
      </c>
    </row>
    <row r="621" spans="1:13" ht="16.2" thickBot="1" x14ac:dyDescent="0.45">
      <c r="A621" s="296"/>
      <c r="B621" s="339"/>
      <c r="C621" s="306"/>
      <c r="D621" s="293"/>
      <c r="E621" s="314"/>
      <c r="F621" s="6"/>
      <c r="G621" s="307" t="s">
        <v>146</v>
      </c>
      <c r="H621" s="308"/>
      <c r="I621" s="15">
        <f>SUM(I614:I620)</f>
        <v>16</v>
      </c>
      <c r="J621" s="16">
        <f>SUM(J614:J620)</f>
        <v>2.7234042553191493E-2</v>
      </c>
      <c r="K621" s="241" t="str">
        <f t="shared" si="57"/>
        <v/>
      </c>
      <c r="L621" s="17">
        <f>SUM(L614:L620)</f>
        <v>14.89</v>
      </c>
      <c r="M621" s="16">
        <f>SUM(M614:M620)</f>
        <v>2.5344680851063832E-2</v>
      </c>
    </row>
    <row r="622" spans="1:13" ht="4.95" customHeight="1" thickBot="1" x14ac:dyDescent="0.45">
      <c r="A622" s="34"/>
      <c r="B622" s="169"/>
      <c r="C622" s="34"/>
      <c r="D622" s="231"/>
      <c r="E622" s="231"/>
      <c r="F622" s="5"/>
      <c r="G622" s="178"/>
      <c r="H622" s="178"/>
      <c r="I622" s="171"/>
      <c r="J622" s="172"/>
      <c r="K622" s="5"/>
      <c r="L622" s="175"/>
      <c r="M622" s="176"/>
    </row>
    <row r="623" spans="1:13" x14ac:dyDescent="0.3">
      <c r="A623" s="232" t="s">
        <v>74</v>
      </c>
      <c r="B623" s="317" t="s">
        <v>145</v>
      </c>
      <c r="C623" s="317"/>
      <c r="D623" s="317"/>
      <c r="E623" s="317"/>
      <c r="F623" s="317"/>
      <c r="G623" s="317"/>
      <c r="H623" s="317"/>
      <c r="I623" s="317"/>
      <c r="J623" s="318"/>
      <c r="K623" s="38"/>
      <c r="L623" s="32" t="s">
        <v>144</v>
      </c>
      <c r="M623" s="67" t="s">
        <v>69</v>
      </c>
    </row>
    <row r="624" spans="1:13" x14ac:dyDescent="0.3">
      <c r="A624" s="228">
        <f>G614</f>
        <v>100</v>
      </c>
      <c r="B624" s="290"/>
      <c r="C624" s="290"/>
      <c r="D624" s="290"/>
      <c r="E624" s="290"/>
      <c r="F624" s="290"/>
      <c r="G624" s="290"/>
      <c r="H624" s="290"/>
      <c r="I624" s="290"/>
      <c r="J624" s="291"/>
      <c r="K624" s="55"/>
      <c r="L624" s="44"/>
      <c r="M624" s="90"/>
    </row>
    <row r="625" spans="1:13" x14ac:dyDescent="0.3">
      <c r="A625" s="228">
        <f>G615</f>
        <v>101</v>
      </c>
      <c r="B625" s="290"/>
      <c r="C625" s="290"/>
      <c r="D625" s="290"/>
      <c r="E625" s="290"/>
      <c r="F625" s="290"/>
      <c r="G625" s="290"/>
      <c r="H625" s="290"/>
      <c r="I625" s="290"/>
      <c r="J625" s="291"/>
      <c r="K625" s="55"/>
      <c r="L625" s="44"/>
      <c r="M625" s="90"/>
    </row>
    <row r="626" spans="1:13" x14ac:dyDescent="0.3">
      <c r="A626" s="228">
        <f>G616</f>
        <v>102</v>
      </c>
      <c r="B626" s="290"/>
      <c r="C626" s="290"/>
      <c r="D626" s="290"/>
      <c r="E626" s="290"/>
      <c r="F626" s="290"/>
      <c r="G626" s="290"/>
      <c r="H626" s="290"/>
      <c r="I626" s="290"/>
      <c r="J626" s="291"/>
      <c r="K626" s="55"/>
      <c r="L626" s="44"/>
      <c r="M626" s="90"/>
    </row>
    <row r="627" spans="1:13" x14ac:dyDescent="0.3">
      <c r="A627" s="228">
        <f>G617</f>
        <v>103</v>
      </c>
      <c r="B627" s="290"/>
      <c r="C627" s="290"/>
      <c r="D627" s="290"/>
      <c r="E627" s="290"/>
      <c r="F627" s="290"/>
      <c r="G627" s="290"/>
      <c r="H627" s="290"/>
      <c r="I627" s="290"/>
      <c r="J627" s="291"/>
      <c r="K627" s="55"/>
      <c r="L627" s="44"/>
      <c r="M627" s="90"/>
    </row>
    <row r="628" spans="1:13" x14ac:dyDescent="0.3">
      <c r="A628" s="228">
        <f>G619</f>
        <v>105</v>
      </c>
      <c r="B628" s="290"/>
      <c r="C628" s="290"/>
      <c r="D628" s="290"/>
      <c r="E628" s="290"/>
      <c r="F628" s="290"/>
      <c r="G628" s="290"/>
      <c r="H628" s="290"/>
      <c r="I628" s="290"/>
      <c r="J628" s="291"/>
      <c r="K628" s="55"/>
      <c r="L628" s="44"/>
      <c r="M628" s="90"/>
    </row>
    <row r="629" spans="1:13" ht="15" thickBot="1" x14ac:dyDescent="0.35">
      <c r="A629" s="229">
        <f t="shared" ref="A629" si="60">G620</f>
        <v>106</v>
      </c>
      <c r="B629" s="335"/>
      <c r="C629" s="335"/>
      <c r="D629" s="335"/>
      <c r="E629" s="335"/>
      <c r="F629" s="335"/>
      <c r="G629" s="335"/>
      <c r="H629" s="335"/>
      <c r="I629" s="335"/>
      <c r="J629" s="336"/>
      <c r="K629" s="55"/>
      <c r="L629" s="45"/>
      <c r="M629" s="91"/>
    </row>
    <row r="630" spans="1:13" ht="4.95" customHeight="1" thickBot="1" x14ac:dyDescent="0.45">
      <c r="A630" s="5"/>
      <c r="B630" s="5"/>
      <c r="C630" s="5"/>
      <c r="D630" s="5"/>
      <c r="E630" s="5"/>
      <c r="F630" s="5"/>
      <c r="G630" s="5"/>
      <c r="H630" s="5"/>
      <c r="I630" s="5"/>
      <c r="J630" s="5"/>
      <c r="K630" s="5"/>
      <c r="L630" s="5"/>
      <c r="M630" s="5"/>
    </row>
    <row r="631" spans="1:13" ht="37.799999999999997" x14ac:dyDescent="0.4">
      <c r="A631" s="294">
        <v>4.3</v>
      </c>
      <c r="B631" s="337" t="s">
        <v>696</v>
      </c>
      <c r="C631" s="238" t="s">
        <v>42</v>
      </c>
      <c r="D631" s="233" t="s">
        <v>986</v>
      </c>
      <c r="E631" s="312">
        <f>I634</f>
        <v>10</v>
      </c>
      <c r="F631" s="6"/>
      <c r="G631" s="234">
        <v>107</v>
      </c>
      <c r="H631" s="54" t="s">
        <v>329</v>
      </c>
      <c r="I631" s="18">
        <v>3</v>
      </c>
      <c r="J631" s="19">
        <f>I631*8%/47</f>
        <v>5.106382978723404E-3</v>
      </c>
      <c r="K631" s="241" t="str">
        <f t="shared" ref="K631:K634" si="61">IF(AND(L631&gt;=0,L631&lt;=I631),"",IF(AND(L631&gt;I631),"*"))</f>
        <v/>
      </c>
      <c r="L631" s="20">
        <v>3</v>
      </c>
      <c r="M631" s="19">
        <f>L631*8%/47</f>
        <v>5.106382978723404E-3</v>
      </c>
    </row>
    <row r="632" spans="1:13" x14ac:dyDescent="0.3">
      <c r="A632" s="295"/>
      <c r="B632" s="338"/>
      <c r="C632" s="305" t="s">
        <v>72</v>
      </c>
      <c r="D632" s="292" t="s">
        <v>158</v>
      </c>
      <c r="E632" s="313"/>
      <c r="F632" s="323"/>
      <c r="G632" s="235">
        <v>108</v>
      </c>
      <c r="H632" s="52" t="s">
        <v>159</v>
      </c>
      <c r="I632" s="13">
        <v>3</v>
      </c>
      <c r="J632" s="21">
        <f>I632*8%/47</f>
        <v>5.106382978723404E-3</v>
      </c>
      <c r="K632" s="241" t="str">
        <f t="shared" si="61"/>
        <v/>
      </c>
      <c r="L632" s="14">
        <v>3</v>
      </c>
      <c r="M632" s="21">
        <f>L632*8%/47</f>
        <v>5.106382978723404E-3</v>
      </c>
    </row>
    <row r="633" spans="1:13" ht="25.8" thickBot="1" x14ac:dyDescent="0.35">
      <c r="A633" s="295"/>
      <c r="B633" s="338"/>
      <c r="C633" s="305"/>
      <c r="D633" s="292"/>
      <c r="E633" s="313"/>
      <c r="F633" s="323"/>
      <c r="G633" s="236">
        <v>109</v>
      </c>
      <c r="H633" s="56" t="s">
        <v>160</v>
      </c>
      <c r="I633" s="13">
        <v>4</v>
      </c>
      <c r="J633" s="21">
        <f>I633*8%/47</f>
        <v>6.8085106382978723E-3</v>
      </c>
      <c r="K633" s="241" t="str">
        <f t="shared" si="61"/>
        <v/>
      </c>
      <c r="L633" s="14">
        <v>4</v>
      </c>
      <c r="M633" s="21">
        <f>L633*8%/47</f>
        <v>6.8085106382978723E-3</v>
      </c>
    </row>
    <row r="634" spans="1:13" ht="16.2" thickBot="1" x14ac:dyDescent="0.45">
      <c r="A634" s="296"/>
      <c r="B634" s="339"/>
      <c r="C634" s="306"/>
      <c r="D634" s="293"/>
      <c r="E634" s="314"/>
      <c r="F634" s="6"/>
      <c r="G634" s="340" t="s">
        <v>146</v>
      </c>
      <c r="H634" s="341"/>
      <c r="I634" s="15">
        <f>SUM(I631:I633)</f>
        <v>10</v>
      </c>
      <c r="J634" s="16">
        <f>SUM(J631:J633)</f>
        <v>1.7021276595744681E-2</v>
      </c>
      <c r="K634" s="241" t="str">
        <f t="shared" si="61"/>
        <v/>
      </c>
      <c r="L634" s="17">
        <f>SUM(L631:L633)</f>
        <v>10</v>
      </c>
      <c r="M634" s="16">
        <f>SUM(M631:M633)</f>
        <v>1.7021276595744681E-2</v>
      </c>
    </row>
    <row r="635" spans="1:13" ht="4.95" customHeight="1" thickBot="1" x14ac:dyDescent="0.45">
      <c r="A635" s="34"/>
      <c r="B635" s="169"/>
      <c r="C635" s="34"/>
      <c r="D635" s="231"/>
      <c r="E635" s="231"/>
      <c r="F635" s="5"/>
      <c r="G635" s="178"/>
      <c r="H635" s="178"/>
      <c r="I635" s="171"/>
      <c r="J635" s="180"/>
      <c r="K635" s="118"/>
      <c r="L635" s="171"/>
      <c r="M635" s="185"/>
    </row>
    <row r="636" spans="1:13" x14ac:dyDescent="0.3">
      <c r="A636" s="232" t="s">
        <v>74</v>
      </c>
      <c r="B636" s="317" t="s">
        <v>145</v>
      </c>
      <c r="C636" s="317"/>
      <c r="D636" s="317"/>
      <c r="E636" s="317"/>
      <c r="F636" s="317"/>
      <c r="G636" s="317"/>
      <c r="H636" s="317"/>
      <c r="I636" s="317"/>
      <c r="J636" s="318"/>
      <c r="K636" s="38"/>
      <c r="L636" s="32" t="s">
        <v>144</v>
      </c>
      <c r="M636" s="67" t="s">
        <v>69</v>
      </c>
    </row>
    <row r="637" spans="1:13" x14ac:dyDescent="0.3">
      <c r="A637" s="44">
        <f>G631</f>
        <v>107</v>
      </c>
      <c r="B637" s="290"/>
      <c r="C637" s="290"/>
      <c r="D637" s="290"/>
      <c r="E637" s="290"/>
      <c r="F637" s="290"/>
      <c r="G637" s="290"/>
      <c r="H637" s="290"/>
      <c r="I637" s="290"/>
      <c r="J637" s="291"/>
      <c r="K637" s="55"/>
      <c r="L637" s="44"/>
      <c r="M637" s="90"/>
    </row>
    <row r="638" spans="1:13" x14ac:dyDescent="0.3">
      <c r="A638" s="44">
        <f t="shared" ref="A638:A639" si="62">G632</f>
        <v>108</v>
      </c>
      <c r="B638" s="290"/>
      <c r="C638" s="290"/>
      <c r="D638" s="290"/>
      <c r="E638" s="290"/>
      <c r="F638" s="290"/>
      <c r="G638" s="290"/>
      <c r="H638" s="290"/>
      <c r="I638" s="290"/>
      <c r="J638" s="291"/>
      <c r="K638" s="55"/>
      <c r="L638" s="44"/>
      <c r="M638" s="90"/>
    </row>
    <row r="639" spans="1:13" ht="15" thickBot="1" x14ac:dyDescent="0.35">
      <c r="A639" s="45">
        <f t="shared" si="62"/>
        <v>109</v>
      </c>
      <c r="B639" s="335"/>
      <c r="C639" s="335"/>
      <c r="D639" s="335"/>
      <c r="E639" s="335"/>
      <c r="F639" s="335"/>
      <c r="G639" s="335"/>
      <c r="H639" s="335"/>
      <c r="I639" s="335"/>
      <c r="J639" s="336"/>
      <c r="K639" s="55"/>
      <c r="L639" s="45"/>
      <c r="M639" s="91"/>
    </row>
    <row r="640" spans="1:13" ht="4.95" customHeight="1" thickBot="1" x14ac:dyDescent="0.45">
      <c r="A640" s="5"/>
      <c r="B640" s="5"/>
      <c r="C640" s="5"/>
      <c r="D640" s="5"/>
      <c r="E640" s="5"/>
      <c r="F640" s="5"/>
      <c r="G640" s="5"/>
      <c r="H640" s="5"/>
      <c r="I640" s="5"/>
      <c r="J640" s="5"/>
      <c r="K640" s="5"/>
      <c r="L640" s="5"/>
      <c r="M640" s="5"/>
    </row>
    <row r="641" spans="1:13" ht="25.2" x14ac:dyDescent="0.4">
      <c r="A641" s="294">
        <v>4.4000000000000004</v>
      </c>
      <c r="B641" s="337" t="s">
        <v>697</v>
      </c>
      <c r="C641" s="238" t="s">
        <v>43</v>
      </c>
      <c r="D641" s="233" t="s">
        <v>987</v>
      </c>
      <c r="E641" s="312">
        <f>I644</f>
        <v>8</v>
      </c>
      <c r="F641" s="226"/>
      <c r="G641" s="234">
        <v>110</v>
      </c>
      <c r="H641" s="54" t="s">
        <v>1066</v>
      </c>
      <c r="I641" s="18">
        <v>4</v>
      </c>
      <c r="J641" s="19">
        <f>I641*8%/47</f>
        <v>6.8085106382978723E-3</v>
      </c>
      <c r="K641" s="241" t="str">
        <f t="shared" ref="K641:K644" si="63">IF(AND(L641&gt;=0,L641&lt;=I641),"",IF(AND(L641&gt;I641),"*"))</f>
        <v/>
      </c>
      <c r="L641" s="20">
        <v>4</v>
      </c>
      <c r="M641" s="19">
        <f>L641*8%/47</f>
        <v>6.8085106382978723E-3</v>
      </c>
    </row>
    <row r="642" spans="1:13" ht="25.2" x14ac:dyDescent="0.3">
      <c r="A642" s="295"/>
      <c r="B642" s="338"/>
      <c r="C642" s="305" t="s">
        <v>71</v>
      </c>
      <c r="D642" s="292" t="s">
        <v>330</v>
      </c>
      <c r="E642" s="313"/>
      <c r="F642" s="323"/>
      <c r="G642" s="235">
        <v>111</v>
      </c>
      <c r="H642" s="61" t="s">
        <v>988</v>
      </c>
      <c r="I642" s="13">
        <v>2</v>
      </c>
      <c r="J642" s="21">
        <f>I642*8%/47</f>
        <v>3.4042553191489361E-3</v>
      </c>
      <c r="K642" s="241" t="str">
        <f t="shared" si="63"/>
        <v/>
      </c>
      <c r="L642" s="14">
        <v>2</v>
      </c>
      <c r="M642" s="21">
        <f>L642*8%/47</f>
        <v>3.4042553191489361E-3</v>
      </c>
    </row>
    <row r="643" spans="1:13" ht="25.2" x14ac:dyDescent="0.3">
      <c r="A643" s="295"/>
      <c r="B643" s="338"/>
      <c r="C643" s="305"/>
      <c r="D643" s="292"/>
      <c r="E643" s="313"/>
      <c r="F643" s="323"/>
      <c r="G643" s="235">
        <v>112</v>
      </c>
      <c r="H643" s="61" t="s">
        <v>989</v>
      </c>
      <c r="I643" s="13">
        <v>2</v>
      </c>
      <c r="J643" s="21">
        <f>I643*8%/47</f>
        <v>3.4042553191489361E-3</v>
      </c>
      <c r="K643" s="241" t="str">
        <f t="shared" si="63"/>
        <v/>
      </c>
      <c r="L643" s="14">
        <v>2</v>
      </c>
      <c r="M643" s="21">
        <f>L643*8%/47</f>
        <v>3.4042553191489361E-3</v>
      </c>
    </row>
    <row r="644" spans="1:13" ht="16.2" thickBot="1" x14ac:dyDescent="0.45">
      <c r="A644" s="296"/>
      <c r="B644" s="339"/>
      <c r="C644" s="306"/>
      <c r="D644" s="293"/>
      <c r="E644" s="314"/>
      <c r="F644" s="6"/>
      <c r="G644" s="307" t="s">
        <v>146</v>
      </c>
      <c r="H644" s="308"/>
      <c r="I644" s="15">
        <f>SUM(I641:I643)</f>
        <v>8</v>
      </c>
      <c r="J644" s="16">
        <f>SUM(J641:J643)</f>
        <v>1.3617021276595745E-2</v>
      </c>
      <c r="K644" s="241" t="str">
        <f t="shared" si="63"/>
        <v/>
      </c>
      <c r="L644" s="17">
        <f>SUM(L641:L643)</f>
        <v>8</v>
      </c>
      <c r="M644" s="16">
        <f>SUM(M641:M643)</f>
        <v>1.3617021276595745E-2</v>
      </c>
    </row>
    <row r="645" spans="1:13" ht="4.95" customHeight="1" thickBot="1" x14ac:dyDescent="0.45">
      <c r="A645" s="5"/>
      <c r="B645" s="5"/>
      <c r="C645" s="5"/>
      <c r="D645" s="5"/>
      <c r="E645" s="5"/>
      <c r="F645" s="5"/>
      <c r="G645" s="5"/>
      <c r="H645" s="5"/>
      <c r="I645" s="5"/>
      <c r="J645" s="5"/>
      <c r="K645" s="5"/>
      <c r="L645" s="5"/>
      <c r="M645" s="5"/>
    </row>
    <row r="646" spans="1:13" x14ac:dyDescent="0.3">
      <c r="A646" s="232" t="s">
        <v>74</v>
      </c>
      <c r="B646" s="317" t="s">
        <v>145</v>
      </c>
      <c r="C646" s="317"/>
      <c r="D646" s="317"/>
      <c r="E646" s="317"/>
      <c r="F646" s="317"/>
      <c r="G646" s="317"/>
      <c r="H646" s="317"/>
      <c r="I646" s="317"/>
      <c r="J646" s="318"/>
      <c r="K646" s="38"/>
      <c r="L646" s="32" t="s">
        <v>144</v>
      </c>
      <c r="M646" s="67" t="s">
        <v>69</v>
      </c>
    </row>
    <row r="647" spans="1:13" x14ac:dyDescent="0.3">
      <c r="A647" s="228">
        <f>G641</f>
        <v>110</v>
      </c>
      <c r="B647" s="290"/>
      <c r="C647" s="290"/>
      <c r="D647" s="290"/>
      <c r="E647" s="290"/>
      <c r="F647" s="290"/>
      <c r="G647" s="290"/>
      <c r="H647" s="290"/>
      <c r="I647" s="290"/>
      <c r="J647" s="291"/>
      <c r="K647" s="55"/>
      <c r="L647" s="44"/>
      <c r="M647" s="90"/>
    </row>
    <row r="648" spans="1:13" x14ac:dyDescent="0.3">
      <c r="A648" s="228">
        <f t="shared" ref="A648:A649" si="64">G642</f>
        <v>111</v>
      </c>
      <c r="B648" s="290"/>
      <c r="C648" s="290"/>
      <c r="D648" s="290"/>
      <c r="E648" s="290"/>
      <c r="F648" s="290"/>
      <c r="G648" s="290"/>
      <c r="H648" s="290"/>
      <c r="I648" s="290"/>
      <c r="J648" s="291"/>
      <c r="K648" s="55"/>
      <c r="L648" s="44"/>
      <c r="M648" s="90"/>
    </row>
    <row r="649" spans="1:13" ht="15" thickBot="1" x14ac:dyDescent="0.35">
      <c r="A649" s="229">
        <f t="shared" si="64"/>
        <v>112</v>
      </c>
      <c r="B649" s="335"/>
      <c r="C649" s="335"/>
      <c r="D649" s="335"/>
      <c r="E649" s="335"/>
      <c r="F649" s="335"/>
      <c r="G649" s="335"/>
      <c r="H649" s="335"/>
      <c r="I649" s="335"/>
      <c r="J649" s="336"/>
      <c r="K649" s="55"/>
      <c r="L649" s="45"/>
      <c r="M649" s="91"/>
    </row>
    <row r="650" spans="1:13" ht="4.95" customHeight="1" thickBot="1" x14ac:dyDescent="0.45">
      <c r="A650" s="5"/>
      <c r="B650" s="5"/>
      <c r="C650" s="5"/>
      <c r="D650" s="5"/>
      <c r="E650" s="5"/>
      <c r="F650" s="5"/>
      <c r="G650" s="5"/>
      <c r="H650" s="5"/>
      <c r="I650" s="5"/>
      <c r="J650" s="5"/>
      <c r="K650" s="5"/>
      <c r="L650" s="5"/>
      <c r="M650" s="5"/>
    </row>
    <row r="651" spans="1:13" ht="25.2" x14ac:dyDescent="0.3">
      <c r="A651" s="328" t="s">
        <v>699</v>
      </c>
      <c r="B651" s="329"/>
      <c r="C651" s="329"/>
      <c r="D651" s="329"/>
      <c r="E651" s="330"/>
      <c r="F651" s="60"/>
      <c r="G651" s="331" t="s">
        <v>216</v>
      </c>
      <c r="H651" s="332"/>
      <c r="I651" s="324">
        <f>I667+I688+I705+I719+I734+I750</f>
        <v>105</v>
      </c>
      <c r="J651" s="325"/>
      <c r="K651" s="68"/>
      <c r="L651" s="69" t="s">
        <v>241</v>
      </c>
      <c r="M651" s="70">
        <f>L667+L688+L705+L719+L734+L750</f>
        <v>85</v>
      </c>
    </row>
    <row r="652" spans="1:13" ht="28.2" customHeight="1" x14ac:dyDescent="0.4">
      <c r="A652" s="319" t="s">
        <v>74</v>
      </c>
      <c r="B652" s="326" t="s">
        <v>79</v>
      </c>
      <c r="C652" s="327" t="s">
        <v>78</v>
      </c>
      <c r="D652" s="326" t="s">
        <v>52</v>
      </c>
      <c r="E652" s="320" t="s">
        <v>80</v>
      </c>
      <c r="F652" s="6"/>
      <c r="G652" s="319" t="s">
        <v>81</v>
      </c>
      <c r="H652" s="326" t="s">
        <v>141</v>
      </c>
      <c r="I652" s="327" t="s">
        <v>142</v>
      </c>
      <c r="J652" s="320" t="s">
        <v>143</v>
      </c>
      <c r="K652" s="6"/>
      <c r="L652" s="319" t="s">
        <v>916</v>
      </c>
      <c r="M652" s="320"/>
    </row>
    <row r="653" spans="1:13" ht="15.6" x14ac:dyDescent="0.4">
      <c r="A653" s="319"/>
      <c r="B653" s="326"/>
      <c r="C653" s="327"/>
      <c r="D653" s="326"/>
      <c r="E653" s="320"/>
      <c r="F653" s="6"/>
      <c r="G653" s="319"/>
      <c r="H653" s="326"/>
      <c r="I653" s="327"/>
      <c r="J653" s="320"/>
      <c r="K653" s="6"/>
      <c r="L653" s="228" t="s">
        <v>75</v>
      </c>
      <c r="M653" s="237" t="s">
        <v>140</v>
      </c>
    </row>
    <row r="654" spans="1:13" ht="15.6" x14ac:dyDescent="0.4">
      <c r="A654" s="321">
        <v>5.0999999999999996</v>
      </c>
      <c r="B654" s="338" t="s">
        <v>1088</v>
      </c>
      <c r="C654" s="327"/>
      <c r="D654" s="292" t="s">
        <v>332</v>
      </c>
      <c r="E654" s="320">
        <f>I667</f>
        <v>38</v>
      </c>
      <c r="F654" s="6"/>
      <c r="G654" s="205">
        <v>113</v>
      </c>
      <c r="H654" s="134" t="s">
        <v>911</v>
      </c>
      <c r="I654" s="137">
        <v>2</v>
      </c>
      <c r="J654" s="257">
        <f>I654*14%/105</f>
        <v>2.666666666666667E-3</v>
      </c>
      <c r="K654" s="241" t="str">
        <f t="shared" ref="K654:K667" si="65">IF(AND(L654&gt;=0,L654&lt;=I654),"",IF(AND(L654&gt;I654),"*"))</f>
        <v/>
      </c>
      <c r="L654" s="258">
        <v>2</v>
      </c>
      <c r="M654" s="257">
        <f>L654*14%/105</f>
        <v>2.666666666666667E-3</v>
      </c>
    </row>
    <row r="655" spans="1:13" ht="15.6" x14ac:dyDescent="0.4">
      <c r="A655" s="321"/>
      <c r="B655" s="338"/>
      <c r="C655" s="327"/>
      <c r="D655" s="292"/>
      <c r="E655" s="320"/>
      <c r="F655" s="6"/>
      <c r="G655" s="205">
        <v>114</v>
      </c>
      <c r="H655" s="52" t="s">
        <v>912</v>
      </c>
      <c r="I655" s="137">
        <v>2</v>
      </c>
      <c r="J655" s="257">
        <f t="shared" ref="J655:J666" si="66">I655*14%/105</f>
        <v>2.666666666666667E-3</v>
      </c>
      <c r="K655" s="241" t="str">
        <f t="shared" si="65"/>
        <v/>
      </c>
      <c r="L655" s="258"/>
      <c r="M655" s="257">
        <f t="shared" ref="M655:M666" si="67">L655*14%/105</f>
        <v>0</v>
      </c>
    </row>
    <row r="656" spans="1:13" ht="78" customHeight="1" x14ac:dyDescent="0.3">
      <c r="A656" s="321"/>
      <c r="B656" s="338"/>
      <c r="C656" s="292" t="s">
        <v>11</v>
      </c>
      <c r="D656" s="292" t="s">
        <v>990</v>
      </c>
      <c r="E656" s="320"/>
      <c r="F656" s="323"/>
      <c r="G656" s="235">
        <v>115</v>
      </c>
      <c r="H656" s="52" t="s">
        <v>1152</v>
      </c>
      <c r="I656" s="13">
        <v>3</v>
      </c>
      <c r="J656" s="257">
        <f t="shared" si="66"/>
        <v>4.0000000000000001E-3</v>
      </c>
      <c r="K656" s="241" t="str">
        <f t="shared" si="65"/>
        <v/>
      </c>
      <c r="L656" s="14">
        <v>3</v>
      </c>
      <c r="M656" s="257">
        <f t="shared" si="67"/>
        <v>4.0000000000000001E-3</v>
      </c>
    </row>
    <row r="657" spans="1:13" ht="88.2" x14ac:dyDescent="0.3">
      <c r="A657" s="321"/>
      <c r="B657" s="338"/>
      <c r="C657" s="292"/>
      <c r="D657" s="292"/>
      <c r="E657" s="320"/>
      <c r="F657" s="323"/>
      <c r="G657" s="242">
        <v>116</v>
      </c>
      <c r="H657" s="64" t="s">
        <v>991</v>
      </c>
      <c r="I657" s="13">
        <v>3</v>
      </c>
      <c r="J657" s="257">
        <f t="shared" si="66"/>
        <v>4.0000000000000001E-3</v>
      </c>
      <c r="K657" s="241" t="str">
        <f t="shared" si="65"/>
        <v/>
      </c>
      <c r="L657" s="14">
        <v>3</v>
      </c>
      <c r="M657" s="257">
        <f t="shared" si="67"/>
        <v>4.0000000000000001E-3</v>
      </c>
    </row>
    <row r="658" spans="1:13" ht="24.6" customHeight="1" x14ac:dyDescent="0.4">
      <c r="A658" s="321"/>
      <c r="B658" s="338"/>
      <c r="C658" s="292" t="s">
        <v>66</v>
      </c>
      <c r="D658" s="292" t="s">
        <v>992</v>
      </c>
      <c r="E658" s="320"/>
      <c r="F658" s="323"/>
      <c r="G658" s="205">
        <v>117</v>
      </c>
      <c r="H658" s="52" t="s">
        <v>736</v>
      </c>
      <c r="I658" s="13">
        <v>4</v>
      </c>
      <c r="J658" s="257">
        <f t="shared" si="66"/>
        <v>5.333333333333334E-3</v>
      </c>
      <c r="K658" s="241" t="str">
        <f t="shared" si="65"/>
        <v/>
      </c>
      <c r="L658" s="14"/>
      <c r="M658" s="257">
        <f t="shared" si="67"/>
        <v>0</v>
      </c>
    </row>
    <row r="659" spans="1:13" ht="25.8" customHeight="1" x14ac:dyDescent="0.3">
      <c r="A659" s="321"/>
      <c r="B659" s="338"/>
      <c r="C659" s="292"/>
      <c r="D659" s="292"/>
      <c r="E659" s="320"/>
      <c r="F659" s="323"/>
      <c r="G659" s="92">
        <v>118</v>
      </c>
      <c r="H659" s="52" t="s">
        <v>1067</v>
      </c>
      <c r="I659" s="13">
        <v>2</v>
      </c>
      <c r="J659" s="257">
        <f t="shared" si="66"/>
        <v>2.666666666666667E-3</v>
      </c>
      <c r="K659" s="241" t="str">
        <f t="shared" si="65"/>
        <v/>
      </c>
      <c r="L659" s="14"/>
      <c r="M659" s="257">
        <f t="shared" si="67"/>
        <v>0</v>
      </c>
    </row>
    <row r="660" spans="1:13" ht="88.2" x14ac:dyDescent="0.4">
      <c r="A660" s="321"/>
      <c r="B660" s="338"/>
      <c r="C660" s="227" t="s">
        <v>60</v>
      </c>
      <c r="D660" s="227" t="s">
        <v>993</v>
      </c>
      <c r="E660" s="320"/>
      <c r="F660" s="226"/>
      <c r="G660" s="235">
        <v>119</v>
      </c>
      <c r="H660" s="52" t="s">
        <v>1068</v>
      </c>
      <c r="I660" s="13">
        <v>4</v>
      </c>
      <c r="J660" s="257">
        <f t="shared" si="66"/>
        <v>5.333333333333334E-3</v>
      </c>
      <c r="K660" s="241" t="str">
        <f t="shared" si="65"/>
        <v/>
      </c>
      <c r="L660" s="14"/>
      <c r="M660" s="257">
        <f t="shared" si="67"/>
        <v>0</v>
      </c>
    </row>
    <row r="661" spans="1:13" ht="22.2" customHeight="1" x14ac:dyDescent="0.4">
      <c r="A661" s="321"/>
      <c r="B661" s="338"/>
      <c r="C661" s="292" t="s">
        <v>95</v>
      </c>
      <c r="D661" s="292" t="s">
        <v>333</v>
      </c>
      <c r="E661" s="320"/>
      <c r="F661" s="323"/>
      <c r="G661" s="205">
        <v>120</v>
      </c>
      <c r="H661" s="52" t="s">
        <v>730</v>
      </c>
      <c r="I661" s="13">
        <v>2</v>
      </c>
      <c r="J661" s="257">
        <f t="shared" si="66"/>
        <v>2.666666666666667E-3</v>
      </c>
      <c r="K661" s="241" t="str">
        <f t="shared" si="65"/>
        <v/>
      </c>
      <c r="L661" s="14"/>
      <c r="M661" s="257">
        <f t="shared" si="67"/>
        <v>0</v>
      </c>
    </row>
    <row r="662" spans="1:13" ht="28.2" customHeight="1" x14ac:dyDescent="0.3">
      <c r="A662" s="321"/>
      <c r="B662" s="338"/>
      <c r="C662" s="292"/>
      <c r="D662" s="292"/>
      <c r="E662" s="320"/>
      <c r="F662" s="323"/>
      <c r="G662" s="92">
        <v>121</v>
      </c>
      <c r="H662" s="52" t="s">
        <v>837</v>
      </c>
      <c r="I662" s="13">
        <v>2</v>
      </c>
      <c r="J662" s="257">
        <f t="shared" si="66"/>
        <v>2.666666666666667E-3</v>
      </c>
      <c r="K662" s="241" t="str">
        <f t="shared" si="65"/>
        <v/>
      </c>
      <c r="L662" s="14"/>
      <c r="M662" s="257">
        <f t="shared" si="67"/>
        <v>0</v>
      </c>
    </row>
    <row r="663" spans="1:13" ht="63" x14ac:dyDescent="0.4">
      <c r="A663" s="321"/>
      <c r="B663" s="338"/>
      <c r="C663" s="227" t="s">
        <v>96</v>
      </c>
      <c r="D663" s="227" t="s">
        <v>335</v>
      </c>
      <c r="E663" s="320"/>
      <c r="F663" s="7"/>
      <c r="G663" s="235">
        <v>122</v>
      </c>
      <c r="H663" s="53" t="s">
        <v>737</v>
      </c>
      <c r="I663" s="13">
        <v>4</v>
      </c>
      <c r="J663" s="257">
        <f t="shared" si="66"/>
        <v>5.333333333333334E-3</v>
      </c>
      <c r="K663" s="241" t="str">
        <f t="shared" si="65"/>
        <v/>
      </c>
      <c r="L663" s="14"/>
      <c r="M663" s="257">
        <f t="shared" si="67"/>
        <v>0</v>
      </c>
    </row>
    <row r="664" spans="1:13" ht="40.200000000000003" customHeight="1" x14ac:dyDescent="0.3">
      <c r="A664" s="321"/>
      <c r="B664" s="338"/>
      <c r="C664" s="292" t="s">
        <v>97</v>
      </c>
      <c r="D664" s="292" t="s">
        <v>994</v>
      </c>
      <c r="E664" s="320"/>
      <c r="F664" s="323"/>
      <c r="G664" s="235">
        <v>123</v>
      </c>
      <c r="H664" s="52" t="s">
        <v>738</v>
      </c>
      <c r="I664" s="13">
        <v>4</v>
      </c>
      <c r="J664" s="257">
        <f t="shared" si="66"/>
        <v>5.333333333333334E-3</v>
      </c>
      <c r="K664" s="241" t="str">
        <f t="shared" si="65"/>
        <v/>
      </c>
      <c r="L664" s="14">
        <v>4</v>
      </c>
      <c r="M664" s="257">
        <f t="shared" si="67"/>
        <v>5.333333333333334E-3</v>
      </c>
    </row>
    <row r="665" spans="1:13" x14ac:dyDescent="0.3">
      <c r="A665" s="321"/>
      <c r="B665" s="338"/>
      <c r="C665" s="292"/>
      <c r="D665" s="292"/>
      <c r="E665" s="320"/>
      <c r="F665" s="323"/>
      <c r="G665" s="235">
        <v>124</v>
      </c>
      <c r="H665" s="52" t="s">
        <v>267</v>
      </c>
      <c r="I665" s="13">
        <v>4</v>
      </c>
      <c r="J665" s="257">
        <f t="shared" si="66"/>
        <v>5.333333333333334E-3</v>
      </c>
      <c r="K665" s="241" t="str">
        <f t="shared" si="65"/>
        <v/>
      </c>
      <c r="L665" s="14">
        <v>4</v>
      </c>
      <c r="M665" s="257">
        <f t="shared" si="67"/>
        <v>5.333333333333334E-3</v>
      </c>
    </row>
    <row r="666" spans="1:13" ht="36.6" customHeight="1" x14ac:dyDescent="0.4">
      <c r="A666" s="321"/>
      <c r="B666" s="338"/>
      <c r="C666" s="292" t="s">
        <v>98</v>
      </c>
      <c r="D666" s="292" t="s">
        <v>334</v>
      </c>
      <c r="E666" s="320"/>
      <c r="F666" s="226"/>
      <c r="G666" s="206">
        <v>125</v>
      </c>
      <c r="H666" s="53" t="s">
        <v>739</v>
      </c>
      <c r="I666" s="13">
        <v>2</v>
      </c>
      <c r="J666" s="257">
        <f t="shared" si="66"/>
        <v>2.666666666666667E-3</v>
      </c>
      <c r="K666" s="241" t="str">
        <f t="shared" si="65"/>
        <v/>
      </c>
      <c r="L666" s="14">
        <v>2</v>
      </c>
      <c r="M666" s="257">
        <f t="shared" si="67"/>
        <v>2.666666666666667E-3</v>
      </c>
    </row>
    <row r="667" spans="1:13" ht="16.2" thickBot="1" x14ac:dyDescent="0.45">
      <c r="A667" s="322"/>
      <c r="B667" s="339"/>
      <c r="C667" s="293"/>
      <c r="D667" s="293"/>
      <c r="E667" s="343"/>
      <c r="F667" s="6"/>
      <c r="G667" s="315" t="s">
        <v>146</v>
      </c>
      <c r="H667" s="316"/>
      <c r="I667" s="9">
        <f>SUM(I654:I666)</f>
        <v>38</v>
      </c>
      <c r="J667" s="10">
        <f>SUM(J654:J666)</f>
        <v>5.0666666666666679E-2</v>
      </c>
      <c r="K667" s="241" t="str">
        <f t="shared" si="65"/>
        <v/>
      </c>
      <c r="L667" s="11">
        <f>SUM(L654:L666)</f>
        <v>18</v>
      </c>
      <c r="M667" s="10">
        <f>SUM(M654:M666)</f>
        <v>2.4000000000000004E-2</v>
      </c>
    </row>
    <row r="668" spans="1:13" ht="4.95" customHeight="1" thickBot="1" x14ac:dyDescent="0.45">
      <c r="A668" s="36"/>
      <c r="B668" s="169"/>
      <c r="C668" s="36"/>
      <c r="D668" s="231"/>
      <c r="E668" s="231"/>
      <c r="F668" s="4"/>
      <c r="G668" s="178"/>
      <c r="H668" s="178"/>
      <c r="I668" s="182"/>
      <c r="J668" s="183"/>
      <c r="K668" s="4"/>
      <c r="L668" s="182"/>
      <c r="M668" s="183"/>
    </row>
    <row r="669" spans="1:13" x14ac:dyDescent="0.3">
      <c r="A669" s="232" t="s">
        <v>74</v>
      </c>
      <c r="B669" s="317" t="s">
        <v>145</v>
      </c>
      <c r="C669" s="317"/>
      <c r="D669" s="317"/>
      <c r="E669" s="317"/>
      <c r="F669" s="317"/>
      <c r="G669" s="317"/>
      <c r="H669" s="317"/>
      <c r="I669" s="317"/>
      <c r="J669" s="318"/>
      <c r="K669" s="38"/>
      <c r="L669" s="32" t="s">
        <v>144</v>
      </c>
      <c r="M669" s="67" t="s">
        <v>69</v>
      </c>
    </row>
    <row r="670" spans="1:13" x14ac:dyDescent="0.3">
      <c r="A670" s="228">
        <f>G656</f>
        <v>115</v>
      </c>
      <c r="B670" s="290"/>
      <c r="C670" s="290"/>
      <c r="D670" s="290"/>
      <c r="E670" s="290"/>
      <c r="F670" s="290"/>
      <c r="G670" s="290"/>
      <c r="H670" s="290"/>
      <c r="I670" s="290"/>
      <c r="J670" s="291"/>
      <c r="K670" s="55"/>
      <c r="L670" s="44"/>
      <c r="M670" s="90"/>
    </row>
    <row r="671" spans="1:13" x14ac:dyDescent="0.3">
      <c r="A671" s="228">
        <f t="shared" ref="A671:A680" si="68">G657</f>
        <v>116</v>
      </c>
      <c r="B671" s="290"/>
      <c r="C671" s="290"/>
      <c r="D671" s="290"/>
      <c r="E671" s="290"/>
      <c r="F671" s="290"/>
      <c r="G671" s="290"/>
      <c r="H671" s="290"/>
      <c r="I671" s="290"/>
      <c r="J671" s="291"/>
      <c r="K671" s="55"/>
      <c r="L671" s="44"/>
      <c r="M671" s="90"/>
    </row>
    <row r="672" spans="1:13" x14ac:dyDescent="0.3">
      <c r="A672" s="228">
        <f t="shared" si="68"/>
        <v>117</v>
      </c>
      <c r="B672" s="290"/>
      <c r="C672" s="290"/>
      <c r="D672" s="290"/>
      <c r="E672" s="290"/>
      <c r="F672" s="290"/>
      <c r="G672" s="290"/>
      <c r="H672" s="290"/>
      <c r="I672" s="290"/>
      <c r="J672" s="291"/>
      <c r="K672" s="55"/>
      <c r="L672" s="44"/>
      <c r="M672" s="90"/>
    </row>
    <row r="673" spans="1:13" x14ac:dyDescent="0.3">
      <c r="A673" s="228">
        <f t="shared" si="68"/>
        <v>118</v>
      </c>
      <c r="B673" s="290"/>
      <c r="C673" s="290"/>
      <c r="D673" s="290"/>
      <c r="E673" s="290"/>
      <c r="F673" s="290"/>
      <c r="G673" s="290"/>
      <c r="H673" s="290"/>
      <c r="I673" s="290"/>
      <c r="J673" s="291"/>
      <c r="K673" s="55"/>
      <c r="L673" s="44"/>
      <c r="M673" s="90"/>
    </row>
    <row r="674" spans="1:13" x14ac:dyDescent="0.3">
      <c r="A674" s="228">
        <f t="shared" si="68"/>
        <v>119</v>
      </c>
      <c r="B674" s="290"/>
      <c r="C674" s="290"/>
      <c r="D674" s="290"/>
      <c r="E674" s="290"/>
      <c r="F674" s="290"/>
      <c r="G674" s="290"/>
      <c r="H674" s="290"/>
      <c r="I674" s="290"/>
      <c r="J674" s="291"/>
      <c r="K674" s="55"/>
      <c r="L674" s="44"/>
      <c r="M674" s="90"/>
    </row>
    <row r="675" spans="1:13" x14ac:dyDescent="0.3">
      <c r="A675" s="228">
        <f t="shared" si="68"/>
        <v>120</v>
      </c>
      <c r="B675" s="290"/>
      <c r="C675" s="290"/>
      <c r="D675" s="290"/>
      <c r="E675" s="290"/>
      <c r="F675" s="290"/>
      <c r="G675" s="290"/>
      <c r="H675" s="290"/>
      <c r="I675" s="290"/>
      <c r="J675" s="291"/>
      <c r="K675" s="55"/>
      <c r="L675" s="44"/>
      <c r="M675" s="90"/>
    </row>
    <row r="676" spans="1:13" x14ac:dyDescent="0.3">
      <c r="A676" s="228">
        <f t="shared" si="68"/>
        <v>121</v>
      </c>
      <c r="B676" s="290"/>
      <c r="C676" s="290"/>
      <c r="D676" s="290"/>
      <c r="E676" s="290"/>
      <c r="F676" s="290"/>
      <c r="G676" s="290"/>
      <c r="H676" s="290"/>
      <c r="I676" s="290"/>
      <c r="J676" s="291"/>
      <c r="K676" s="55"/>
      <c r="L676" s="44"/>
      <c r="M676" s="90"/>
    </row>
    <row r="677" spans="1:13" x14ac:dyDescent="0.3">
      <c r="A677" s="228">
        <f t="shared" si="68"/>
        <v>122</v>
      </c>
      <c r="B677" s="290"/>
      <c r="C677" s="290"/>
      <c r="D677" s="290"/>
      <c r="E677" s="290"/>
      <c r="F677" s="290"/>
      <c r="G677" s="290"/>
      <c r="H677" s="290"/>
      <c r="I677" s="290"/>
      <c r="J677" s="291"/>
      <c r="K677" s="55"/>
      <c r="L677" s="44"/>
      <c r="M677" s="90"/>
    </row>
    <row r="678" spans="1:13" x14ac:dyDescent="0.3">
      <c r="A678" s="228">
        <f t="shared" si="68"/>
        <v>123</v>
      </c>
      <c r="B678" s="290"/>
      <c r="C678" s="290"/>
      <c r="D678" s="290"/>
      <c r="E678" s="290"/>
      <c r="F678" s="290"/>
      <c r="G678" s="290"/>
      <c r="H678" s="290"/>
      <c r="I678" s="290"/>
      <c r="J678" s="291"/>
      <c r="K678" s="55"/>
      <c r="L678" s="44"/>
      <c r="M678" s="90"/>
    </row>
    <row r="679" spans="1:13" x14ac:dyDescent="0.3">
      <c r="A679" s="228">
        <f t="shared" si="68"/>
        <v>124</v>
      </c>
      <c r="B679" s="290"/>
      <c r="C679" s="290"/>
      <c r="D679" s="290"/>
      <c r="E679" s="290"/>
      <c r="F679" s="290"/>
      <c r="G679" s="290"/>
      <c r="H679" s="290"/>
      <c r="I679" s="290"/>
      <c r="J679" s="291"/>
      <c r="K679" s="55"/>
      <c r="L679" s="44"/>
      <c r="M679" s="90"/>
    </row>
    <row r="680" spans="1:13" ht="15" thickBot="1" x14ac:dyDescent="0.35">
      <c r="A680" s="229">
        <f t="shared" si="68"/>
        <v>125</v>
      </c>
      <c r="B680" s="335"/>
      <c r="C680" s="335"/>
      <c r="D680" s="335"/>
      <c r="E680" s="335"/>
      <c r="F680" s="335"/>
      <c r="G680" s="335"/>
      <c r="H680" s="335"/>
      <c r="I680" s="335"/>
      <c r="J680" s="336"/>
      <c r="K680" s="55"/>
      <c r="L680" s="45"/>
      <c r="M680" s="91"/>
    </row>
    <row r="681" spans="1:13" ht="4.95" customHeight="1" thickBot="1" x14ac:dyDescent="0.45">
      <c r="A681" s="36"/>
      <c r="B681" s="169"/>
      <c r="C681" s="36"/>
      <c r="D681" s="169"/>
      <c r="E681" s="169"/>
      <c r="F681" s="4"/>
      <c r="G681" s="167"/>
      <c r="H681" s="231"/>
      <c r="I681" s="182"/>
      <c r="J681" s="183"/>
      <c r="K681" s="4"/>
      <c r="L681" s="182"/>
      <c r="M681" s="183"/>
    </row>
    <row r="682" spans="1:13" ht="25.2" x14ac:dyDescent="0.4">
      <c r="A682" s="294">
        <v>5.2</v>
      </c>
      <c r="B682" s="337" t="s">
        <v>1089</v>
      </c>
      <c r="C682" s="304" t="s">
        <v>12</v>
      </c>
      <c r="D682" s="300" t="s">
        <v>336</v>
      </c>
      <c r="E682" s="301">
        <f>I688</f>
        <v>14</v>
      </c>
      <c r="F682" s="226"/>
      <c r="G682" s="73">
        <v>126</v>
      </c>
      <c r="H682" s="54" t="s">
        <v>340</v>
      </c>
      <c r="I682" s="18">
        <v>2</v>
      </c>
      <c r="J682" s="19">
        <f>I682*14%/105</f>
        <v>2.666666666666667E-3</v>
      </c>
      <c r="K682" s="241" t="str">
        <f t="shared" ref="K682:K688" si="69">IF(AND(L682&gt;=0,L682&lt;=I682),"",IF(AND(L682&gt;I682),"*"))</f>
        <v/>
      </c>
      <c r="L682" s="20">
        <v>2</v>
      </c>
      <c r="M682" s="19">
        <f>L682*14%/105</f>
        <v>2.666666666666667E-3</v>
      </c>
    </row>
    <row r="683" spans="1:13" ht="25.2" x14ac:dyDescent="0.3">
      <c r="A683" s="295"/>
      <c r="B683" s="338"/>
      <c r="C683" s="305"/>
      <c r="D683" s="292"/>
      <c r="E683" s="302"/>
      <c r="F683" s="323"/>
      <c r="G683" s="74">
        <v>127</v>
      </c>
      <c r="H683" s="52" t="s">
        <v>1150</v>
      </c>
      <c r="I683" s="13">
        <v>2</v>
      </c>
      <c r="J683" s="21">
        <f>I683*14%/105</f>
        <v>2.666666666666667E-3</v>
      </c>
      <c r="K683" s="241" t="str">
        <f t="shared" si="69"/>
        <v/>
      </c>
      <c r="L683" s="14">
        <v>2</v>
      </c>
      <c r="M683" s="21">
        <f>L683*14%/105</f>
        <v>2.666666666666667E-3</v>
      </c>
    </row>
    <row r="684" spans="1:13" x14ac:dyDescent="0.3">
      <c r="A684" s="295"/>
      <c r="B684" s="338"/>
      <c r="C684" s="305"/>
      <c r="D684" s="292"/>
      <c r="E684" s="302"/>
      <c r="F684" s="323"/>
      <c r="G684" s="74">
        <v>128</v>
      </c>
      <c r="H684" s="52" t="s">
        <v>339</v>
      </c>
      <c r="I684" s="13">
        <v>2</v>
      </c>
      <c r="J684" s="21">
        <f t="shared" ref="J684:J687" si="70">I684*14%/105</f>
        <v>2.666666666666667E-3</v>
      </c>
      <c r="K684" s="241" t="str">
        <f t="shared" si="69"/>
        <v/>
      </c>
      <c r="L684" s="14">
        <v>2</v>
      </c>
      <c r="M684" s="21">
        <f t="shared" ref="M684:M687" si="71">L684*14%/105</f>
        <v>2.666666666666667E-3</v>
      </c>
    </row>
    <row r="685" spans="1:13" ht="37.799999999999997" x14ac:dyDescent="0.4">
      <c r="A685" s="295"/>
      <c r="B685" s="338"/>
      <c r="C685" s="230" t="s">
        <v>99</v>
      </c>
      <c r="D685" s="227" t="s">
        <v>338</v>
      </c>
      <c r="E685" s="302"/>
      <c r="F685" s="226"/>
      <c r="G685" s="74">
        <v>129</v>
      </c>
      <c r="H685" s="52" t="s">
        <v>995</v>
      </c>
      <c r="I685" s="13">
        <v>2</v>
      </c>
      <c r="J685" s="21">
        <f t="shared" si="70"/>
        <v>2.666666666666667E-3</v>
      </c>
      <c r="K685" s="241" t="str">
        <f t="shared" si="69"/>
        <v/>
      </c>
      <c r="L685" s="14">
        <v>2</v>
      </c>
      <c r="M685" s="21">
        <f t="shared" si="71"/>
        <v>2.666666666666667E-3</v>
      </c>
    </row>
    <row r="686" spans="1:13" ht="37.799999999999997" x14ac:dyDescent="0.3">
      <c r="A686" s="295"/>
      <c r="B686" s="338"/>
      <c r="C686" s="305" t="s">
        <v>100</v>
      </c>
      <c r="D686" s="292" t="s">
        <v>337</v>
      </c>
      <c r="E686" s="302"/>
      <c r="F686" s="323"/>
      <c r="G686" s="74">
        <v>130</v>
      </c>
      <c r="H686" s="52" t="s">
        <v>1081</v>
      </c>
      <c r="I686" s="13">
        <v>4</v>
      </c>
      <c r="J686" s="21">
        <f t="shared" si="70"/>
        <v>5.333333333333334E-3</v>
      </c>
      <c r="K686" s="241" t="str">
        <f t="shared" si="69"/>
        <v/>
      </c>
      <c r="L686" s="14">
        <v>4</v>
      </c>
      <c r="M686" s="21">
        <f t="shared" si="71"/>
        <v>5.333333333333334E-3</v>
      </c>
    </row>
    <row r="687" spans="1:13" x14ac:dyDescent="0.3">
      <c r="A687" s="295"/>
      <c r="B687" s="338"/>
      <c r="C687" s="305"/>
      <c r="D687" s="292"/>
      <c r="E687" s="302"/>
      <c r="F687" s="323"/>
      <c r="G687" s="74">
        <v>131</v>
      </c>
      <c r="H687" s="52" t="s">
        <v>341</v>
      </c>
      <c r="I687" s="13">
        <v>2</v>
      </c>
      <c r="J687" s="21">
        <f t="shared" si="70"/>
        <v>2.666666666666667E-3</v>
      </c>
      <c r="K687" s="241" t="str">
        <f t="shared" si="69"/>
        <v/>
      </c>
      <c r="L687" s="14">
        <v>2</v>
      </c>
      <c r="M687" s="21">
        <f t="shared" si="71"/>
        <v>2.666666666666667E-3</v>
      </c>
    </row>
    <row r="688" spans="1:13" ht="16.2" thickBot="1" x14ac:dyDescent="0.45">
      <c r="A688" s="296"/>
      <c r="B688" s="339"/>
      <c r="C688" s="306"/>
      <c r="D688" s="293"/>
      <c r="E688" s="303"/>
      <c r="F688" s="6"/>
      <c r="G688" s="307" t="s">
        <v>146</v>
      </c>
      <c r="H688" s="308"/>
      <c r="I688" s="15">
        <f>SUM(I682:I687)</f>
        <v>14</v>
      </c>
      <c r="J688" s="16">
        <f>SUM(J682:J687)</f>
        <v>1.8666666666666668E-2</v>
      </c>
      <c r="K688" s="241" t="str">
        <f t="shared" si="69"/>
        <v/>
      </c>
      <c r="L688" s="17">
        <f>SUM(L682:L687)</f>
        <v>14</v>
      </c>
      <c r="M688" s="16">
        <f>SUM(M682:M687)</f>
        <v>1.8666666666666668E-2</v>
      </c>
    </row>
    <row r="689" spans="1:13" ht="4.95" customHeight="1" x14ac:dyDescent="0.4">
      <c r="A689" s="34"/>
      <c r="B689" s="169"/>
      <c r="C689" s="34"/>
      <c r="D689" s="231"/>
      <c r="E689" s="231"/>
      <c r="F689" s="5"/>
      <c r="G689" s="178"/>
      <c r="H689" s="178"/>
      <c r="I689" s="171"/>
      <c r="J689" s="172"/>
      <c r="K689" s="5"/>
      <c r="L689" s="175"/>
      <c r="M689" s="186"/>
    </row>
    <row r="690" spans="1:13" x14ac:dyDescent="0.3">
      <c r="A690" s="209" t="s">
        <v>74</v>
      </c>
      <c r="B690" s="406" t="s">
        <v>145</v>
      </c>
      <c r="C690" s="406"/>
      <c r="D690" s="406"/>
      <c r="E690" s="406"/>
      <c r="F690" s="406"/>
      <c r="G690" s="406"/>
      <c r="H690" s="406"/>
      <c r="I690" s="406"/>
      <c r="J690" s="406"/>
      <c r="K690" s="38"/>
      <c r="L690" s="208" t="s">
        <v>144</v>
      </c>
      <c r="M690" s="208" t="s">
        <v>69</v>
      </c>
    </row>
    <row r="691" spans="1:13" x14ac:dyDescent="0.3">
      <c r="A691" s="227">
        <f t="shared" ref="A691:A696" si="72">G682</f>
        <v>126</v>
      </c>
      <c r="B691" s="290"/>
      <c r="C691" s="290"/>
      <c r="D691" s="290"/>
      <c r="E691" s="290"/>
      <c r="F691" s="290"/>
      <c r="G691" s="290"/>
      <c r="H691" s="290"/>
      <c r="I691" s="290"/>
      <c r="J691" s="290"/>
      <c r="K691" s="55"/>
      <c r="L691" s="136"/>
      <c r="M691" s="136"/>
    </row>
    <row r="692" spans="1:13" x14ac:dyDescent="0.3">
      <c r="A692" s="227">
        <f t="shared" si="72"/>
        <v>127</v>
      </c>
      <c r="B692" s="290"/>
      <c r="C692" s="290"/>
      <c r="D692" s="290"/>
      <c r="E692" s="290"/>
      <c r="F692" s="290"/>
      <c r="G692" s="290"/>
      <c r="H692" s="290"/>
      <c r="I692" s="290"/>
      <c r="J692" s="290"/>
      <c r="K692" s="55"/>
      <c r="L692" s="136"/>
      <c r="M692" s="136"/>
    </row>
    <row r="693" spans="1:13" ht="15.6" x14ac:dyDescent="0.4">
      <c r="A693" s="227">
        <f t="shared" si="72"/>
        <v>128</v>
      </c>
      <c r="B693" s="290"/>
      <c r="C693" s="290"/>
      <c r="D693" s="290"/>
      <c r="E693" s="290"/>
      <c r="F693" s="290"/>
      <c r="G693" s="290"/>
      <c r="H693" s="290"/>
      <c r="I693" s="290"/>
      <c r="J693" s="290"/>
      <c r="K693" s="5"/>
      <c r="L693" s="66"/>
      <c r="M693" s="75"/>
    </row>
    <row r="694" spans="1:13" ht="15.6" x14ac:dyDescent="0.4">
      <c r="A694" s="227">
        <f t="shared" si="72"/>
        <v>129</v>
      </c>
      <c r="B694" s="290"/>
      <c r="C694" s="290"/>
      <c r="D694" s="290"/>
      <c r="E694" s="290"/>
      <c r="F694" s="290"/>
      <c r="G694" s="290"/>
      <c r="H694" s="290"/>
      <c r="I694" s="290"/>
      <c r="J694" s="290"/>
      <c r="K694" s="5"/>
      <c r="L694" s="66"/>
      <c r="M694" s="75"/>
    </row>
    <row r="695" spans="1:13" ht="15.6" x14ac:dyDescent="0.4">
      <c r="A695" s="227">
        <f t="shared" si="72"/>
        <v>130</v>
      </c>
      <c r="B695" s="290"/>
      <c r="C695" s="290"/>
      <c r="D695" s="290"/>
      <c r="E695" s="290"/>
      <c r="F695" s="290"/>
      <c r="G695" s="290"/>
      <c r="H695" s="290"/>
      <c r="I695" s="290"/>
      <c r="J695" s="290"/>
      <c r="K695" s="5"/>
      <c r="L695" s="66"/>
      <c r="M695" s="75"/>
    </row>
    <row r="696" spans="1:13" ht="15.6" x14ac:dyDescent="0.4">
      <c r="A696" s="227">
        <f t="shared" si="72"/>
        <v>131</v>
      </c>
      <c r="B696" s="290"/>
      <c r="C696" s="290"/>
      <c r="D696" s="290"/>
      <c r="E696" s="290"/>
      <c r="F696" s="290"/>
      <c r="G696" s="290"/>
      <c r="H696" s="290"/>
      <c r="I696" s="290"/>
      <c r="J696" s="290"/>
      <c r="K696" s="5"/>
      <c r="L696" s="66"/>
      <c r="M696" s="75"/>
    </row>
    <row r="697" spans="1:13" ht="4.95" customHeight="1" thickBot="1" x14ac:dyDescent="0.45">
      <c r="A697" s="5"/>
      <c r="B697" s="5"/>
      <c r="C697" s="5"/>
      <c r="D697" s="5"/>
      <c r="E697" s="5"/>
      <c r="F697" s="5"/>
      <c r="G697" s="5"/>
      <c r="H697" s="5"/>
      <c r="I697" s="5"/>
      <c r="J697" s="5"/>
      <c r="K697" s="5"/>
      <c r="L697" s="5"/>
      <c r="M697" s="5"/>
    </row>
    <row r="698" spans="1:13" ht="25.2" x14ac:dyDescent="0.3">
      <c r="A698" s="294">
        <v>5.3</v>
      </c>
      <c r="B698" s="337" t="s">
        <v>703</v>
      </c>
      <c r="C698" s="304" t="s">
        <v>13</v>
      </c>
      <c r="D698" s="300" t="s">
        <v>740</v>
      </c>
      <c r="E698" s="342">
        <f>I705</f>
        <v>14</v>
      </c>
      <c r="F698" s="323"/>
      <c r="G698" s="234">
        <v>132</v>
      </c>
      <c r="H698" s="54" t="s">
        <v>996</v>
      </c>
      <c r="I698" s="18">
        <v>1</v>
      </c>
      <c r="J698" s="19">
        <f>I698*14%/105</f>
        <v>1.3333333333333335E-3</v>
      </c>
      <c r="K698" s="241" t="str">
        <f t="shared" ref="K698:K705" si="73">IF(AND(L698&gt;=0,L698&lt;=I698),"",IF(AND(L698&gt;I698),"*"))</f>
        <v/>
      </c>
      <c r="L698" s="20">
        <v>1</v>
      </c>
      <c r="M698" s="19">
        <f>L698*14%/105</f>
        <v>1.3333333333333335E-3</v>
      </c>
    </row>
    <row r="699" spans="1:13" ht="25.2" x14ac:dyDescent="0.3">
      <c r="A699" s="295"/>
      <c r="B699" s="338"/>
      <c r="C699" s="305"/>
      <c r="D699" s="292"/>
      <c r="E699" s="320"/>
      <c r="F699" s="323"/>
      <c r="G699" s="235">
        <v>133</v>
      </c>
      <c r="H699" s="52" t="s">
        <v>997</v>
      </c>
      <c r="I699" s="13">
        <v>5</v>
      </c>
      <c r="J699" s="21">
        <f>I699*14%/105</f>
        <v>6.6666666666666671E-3</v>
      </c>
      <c r="K699" s="241" t="str">
        <f t="shared" si="73"/>
        <v/>
      </c>
      <c r="L699" s="14">
        <v>5</v>
      </c>
      <c r="M699" s="21">
        <f>L699*14%/105</f>
        <v>6.6666666666666671E-3</v>
      </c>
    </row>
    <row r="700" spans="1:13" ht="50.4" x14ac:dyDescent="0.3">
      <c r="A700" s="295"/>
      <c r="B700" s="338"/>
      <c r="C700" s="305"/>
      <c r="D700" s="292"/>
      <c r="E700" s="320"/>
      <c r="F700" s="323"/>
      <c r="G700" s="235">
        <v>134</v>
      </c>
      <c r="H700" s="52" t="s">
        <v>741</v>
      </c>
      <c r="I700" s="13">
        <v>1</v>
      </c>
      <c r="J700" s="21">
        <f t="shared" ref="J700:J704" si="74">I700*14%/105</f>
        <v>1.3333333333333335E-3</v>
      </c>
      <c r="K700" s="241" t="str">
        <f t="shared" si="73"/>
        <v/>
      </c>
      <c r="L700" s="14">
        <v>1</v>
      </c>
      <c r="M700" s="21">
        <f t="shared" ref="M700:M704" si="75">L700*14%/105</f>
        <v>1.3333333333333335E-3</v>
      </c>
    </row>
    <row r="701" spans="1:13" x14ac:dyDescent="0.3">
      <c r="A701" s="295"/>
      <c r="B701" s="338"/>
      <c r="C701" s="305"/>
      <c r="D701" s="292"/>
      <c r="E701" s="320"/>
      <c r="F701" s="323"/>
      <c r="G701" s="235">
        <v>135</v>
      </c>
      <c r="H701" s="52" t="s">
        <v>342</v>
      </c>
      <c r="I701" s="13">
        <v>1</v>
      </c>
      <c r="J701" s="21">
        <f t="shared" si="74"/>
        <v>1.3333333333333335E-3</v>
      </c>
      <c r="K701" s="241" t="str">
        <f t="shared" si="73"/>
        <v/>
      </c>
      <c r="L701" s="14">
        <v>1</v>
      </c>
      <c r="M701" s="21">
        <f t="shared" si="75"/>
        <v>1.3333333333333335E-3</v>
      </c>
    </row>
    <row r="702" spans="1:13" ht="25.2" x14ac:dyDescent="0.3">
      <c r="A702" s="295"/>
      <c r="B702" s="338"/>
      <c r="C702" s="305"/>
      <c r="D702" s="292"/>
      <c r="E702" s="320"/>
      <c r="F702" s="323"/>
      <c r="G702" s="235">
        <v>136</v>
      </c>
      <c r="H702" s="52" t="s">
        <v>998</v>
      </c>
      <c r="I702" s="13">
        <v>1</v>
      </c>
      <c r="J702" s="21">
        <f t="shared" si="74"/>
        <v>1.3333333333333335E-3</v>
      </c>
      <c r="K702" s="241" t="str">
        <f t="shared" si="73"/>
        <v/>
      </c>
      <c r="L702" s="14">
        <v>1</v>
      </c>
      <c r="M702" s="21">
        <f t="shared" si="75"/>
        <v>1.3333333333333335E-3</v>
      </c>
    </row>
    <row r="703" spans="1:13" x14ac:dyDescent="0.3">
      <c r="A703" s="295"/>
      <c r="B703" s="338"/>
      <c r="C703" s="305"/>
      <c r="D703" s="292"/>
      <c r="E703" s="320"/>
      <c r="F703" s="323"/>
      <c r="G703" s="235">
        <v>137</v>
      </c>
      <c r="H703" s="52" t="s">
        <v>343</v>
      </c>
      <c r="I703" s="13">
        <v>4</v>
      </c>
      <c r="J703" s="21">
        <f t="shared" si="74"/>
        <v>5.333333333333334E-3</v>
      </c>
      <c r="K703" s="241" t="str">
        <f t="shared" si="73"/>
        <v/>
      </c>
      <c r="L703" s="14">
        <v>4</v>
      </c>
      <c r="M703" s="21">
        <f t="shared" si="75"/>
        <v>5.333333333333334E-3</v>
      </c>
    </row>
    <row r="704" spans="1:13" ht="15.6" x14ac:dyDescent="0.4">
      <c r="A704" s="295"/>
      <c r="B704" s="338"/>
      <c r="C704" s="305"/>
      <c r="D704" s="292"/>
      <c r="E704" s="320"/>
      <c r="F704" s="226"/>
      <c r="G704" s="235">
        <v>138</v>
      </c>
      <c r="H704" s="52" t="s">
        <v>742</v>
      </c>
      <c r="I704" s="13">
        <v>1</v>
      </c>
      <c r="J704" s="21">
        <f t="shared" si="74"/>
        <v>1.3333333333333335E-3</v>
      </c>
      <c r="K704" s="241" t="str">
        <f t="shared" si="73"/>
        <v/>
      </c>
      <c r="L704" s="14">
        <v>1</v>
      </c>
      <c r="M704" s="21">
        <f t="shared" si="75"/>
        <v>1.3333333333333335E-3</v>
      </c>
    </row>
    <row r="705" spans="1:13" ht="16.2" thickBot="1" x14ac:dyDescent="0.45">
      <c r="A705" s="296"/>
      <c r="B705" s="339"/>
      <c r="C705" s="306"/>
      <c r="D705" s="293"/>
      <c r="E705" s="343"/>
      <c r="F705" s="6"/>
      <c r="G705" s="307" t="s">
        <v>146</v>
      </c>
      <c r="H705" s="308"/>
      <c r="I705" s="15">
        <f>SUM(I698:I704)</f>
        <v>14</v>
      </c>
      <c r="J705" s="16">
        <f>SUM(J698:J704)</f>
        <v>1.8666666666666668E-2</v>
      </c>
      <c r="K705" s="241" t="str">
        <f t="shared" si="73"/>
        <v/>
      </c>
      <c r="L705" s="17">
        <f>SUM(L698:L704)</f>
        <v>14</v>
      </c>
      <c r="M705" s="16">
        <f>SUM(M698:M704)</f>
        <v>1.8666666666666668E-2</v>
      </c>
    </row>
    <row r="706" spans="1:13" ht="4.95" customHeight="1" thickBot="1" x14ac:dyDescent="0.45">
      <c r="A706" s="34"/>
      <c r="B706" s="169"/>
      <c r="C706" s="34"/>
      <c r="D706" s="231"/>
      <c r="E706" s="231"/>
      <c r="F706" s="5"/>
      <c r="G706" s="178"/>
      <c r="H706" s="178"/>
      <c r="I706" s="171"/>
      <c r="J706" s="180"/>
      <c r="K706" s="118"/>
      <c r="L706" s="171"/>
      <c r="M706" s="180"/>
    </row>
    <row r="707" spans="1:13" x14ac:dyDescent="0.3">
      <c r="A707" s="232" t="s">
        <v>74</v>
      </c>
      <c r="B707" s="317" t="s">
        <v>145</v>
      </c>
      <c r="C707" s="317"/>
      <c r="D707" s="317"/>
      <c r="E707" s="317"/>
      <c r="F707" s="317"/>
      <c r="G707" s="317"/>
      <c r="H707" s="317"/>
      <c r="I707" s="317"/>
      <c r="J707" s="318"/>
      <c r="K707" s="38"/>
      <c r="L707" s="32" t="s">
        <v>144</v>
      </c>
      <c r="M707" s="67" t="s">
        <v>69</v>
      </c>
    </row>
    <row r="708" spans="1:13" x14ac:dyDescent="0.3">
      <c r="A708" s="228">
        <f>G698</f>
        <v>132</v>
      </c>
      <c r="B708" s="290"/>
      <c r="C708" s="290"/>
      <c r="D708" s="290"/>
      <c r="E708" s="290"/>
      <c r="F708" s="290"/>
      <c r="G708" s="290"/>
      <c r="H708" s="290"/>
      <c r="I708" s="290"/>
      <c r="J708" s="291"/>
      <c r="K708" s="55"/>
      <c r="L708" s="44"/>
      <c r="M708" s="90"/>
    </row>
    <row r="709" spans="1:13" x14ac:dyDescent="0.3">
      <c r="A709" s="228">
        <f t="shared" ref="A709:A714" si="76">G699</f>
        <v>133</v>
      </c>
      <c r="B709" s="290"/>
      <c r="C709" s="290"/>
      <c r="D709" s="290"/>
      <c r="E709" s="290"/>
      <c r="F709" s="290"/>
      <c r="G709" s="290"/>
      <c r="H709" s="290"/>
      <c r="I709" s="290"/>
      <c r="J709" s="291"/>
      <c r="K709" s="55"/>
      <c r="L709" s="44"/>
      <c r="M709" s="90"/>
    </row>
    <row r="710" spans="1:13" x14ac:dyDescent="0.3">
      <c r="A710" s="228">
        <f t="shared" si="76"/>
        <v>134</v>
      </c>
      <c r="B710" s="290"/>
      <c r="C710" s="290"/>
      <c r="D710" s="290"/>
      <c r="E710" s="290"/>
      <c r="F710" s="290"/>
      <c r="G710" s="290"/>
      <c r="H710" s="290"/>
      <c r="I710" s="290"/>
      <c r="J710" s="291"/>
      <c r="K710" s="55"/>
      <c r="L710" s="44"/>
      <c r="M710" s="90"/>
    </row>
    <row r="711" spans="1:13" x14ac:dyDescent="0.3">
      <c r="A711" s="228">
        <f t="shared" si="76"/>
        <v>135</v>
      </c>
      <c r="B711" s="290"/>
      <c r="C711" s="290"/>
      <c r="D711" s="290"/>
      <c r="E711" s="290"/>
      <c r="F711" s="290"/>
      <c r="G711" s="290"/>
      <c r="H711" s="290"/>
      <c r="I711" s="290"/>
      <c r="J711" s="291"/>
      <c r="K711" s="34"/>
      <c r="L711" s="14"/>
      <c r="M711" s="76"/>
    </row>
    <row r="712" spans="1:13" x14ac:dyDescent="0.3">
      <c r="A712" s="228">
        <f t="shared" si="76"/>
        <v>136</v>
      </c>
      <c r="B712" s="290"/>
      <c r="C712" s="290"/>
      <c r="D712" s="290"/>
      <c r="E712" s="290"/>
      <c r="F712" s="290"/>
      <c r="G712" s="290"/>
      <c r="H712" s="290"/>
      <c r="I712" s="290"/>
      <c r="J712" s="291"/>
      <c r="K712" s="34"/>
      <c r="L712" s="14"/>
      <c r="M712" s="76"/>
    </row>
    <row r="713" spans="1:13" x14ac:dyDescent="0.3">
      <c r="A713" s="228">
        <f t="shared" si="76"/>
        <v>137</v>
      </c>
      <c r="B713" s="290"/>
      <c r="C713" s="290"/>
      <c r="D713" s="290"/>
      <c r="E713" s="290"/>
      <c r="F713" s="290"/>
      <c r="G713" s="290"/>
      <c r="H713" s="290"/>
      <c r="I713" s="290"/>
      <c r="J713" s="291"/>
      <c r="K713" s="34"/>
      <c r="L713" s="14"/>
      <c r="M713" s="76"/>
    </row>
    <row r="714" spans="1:13" ht="15" thickBot="1" x14ac:dyDescent="0.35">
      <c r="A714" s="229">
        <f t="shared" si="76"/>
        <v>138</v>
      </c>
      <c r="B714" s="335"/>
      <c r="C714" s="335"/>
      <c r="D714" s="335"/>
      <c r="E714" s="335"/>
      <c r="F714" s="335"/>
      <c r="G714" s="335"/>
      <c r="H714" s="335"/>
      <c r="I714" s="335"/>
      <c r="J714" s="336"/>
      <c r="K714" s="34"/>
      <c r="L714" s="51"/>
      <c r="M714" s="77"/>
    </row>
    <row r="715" spans="1:13" ht="4.95" customHeight="1" thickBot="1" x14ac:dyDescent="0.45">
      <c r="A715" s="33"/>
      <c r="B715" s="169"/>
      <c r="C715" s="34"/>
      <c r="D715" s="231"/>
      <c r="E715" s="231"/>
      <c r="F715" s="5"/>
      <c r="G715" s="178"/>
      <c r="H715" s="178"/>
      <c r="I715" s="171"/>
      <c r="J715" s="180"/>
      <c r="K715" s="118"/>
      <c r="L715" s="171"/>
      <c r="M715" s="180"/>
    </row>
    <row r="716" spans="1:13" ht="50.4" x14ac:dyDescent="0.4">
      <c r="A716" s="294">
        <v>5.4</v>
      </c>
      <c r="B716" s="337" t="s">
        <v>743</v>
      </c>
      <c r="C716" s="238" t="s">
        <v>14</v>
      </c>
      <c r="D716" s="233" t="s">
        <v>744</v>
      </c>
      <c r="E716" s="301">
        <f>I719</f>
        <v>7</v>
      </c>
      <c r="F716" s="226"/>
      <c r="G716" s="234">
        <v>139</v>
      </c>
      <c r="H716" s="54" t="s">
        <v>731</v>
      </c>
      <c r="I716" s="18">
        <v>4</v>
      </c>
      <c r="J716" s="19">
        <f>I716*14%/105</f>
        <v>5.333333333333334E-3</v>
      </c>
      <c r="K716" s="241" t="str">
        <f t="shared" ref="K716:K719" si="77">IF(AND(L716&gt;=0,L716&lt;=I716),"",IF(AND(L716&gt;I716),"*"))</f>
        <v/>
      </c>
      <c r="L716" s="20">
        <v>4</v>
      </c>
      <c r="M716" s="19">
        <f>L716*14%/105</f>
        <v>5.333333333333334E-3</v>
      </c>
    </row>
    <row r="717" spans="1:13" ht="25.2" x14ac:dyDescent="0.4">
      <c r="A717" s="295"/>
      <c r="B717" s="338"/>
      <c r="C717" s="305" t="s">
        <v>101</v>
      </c>
      <c r="D717" s="292" t="s">
        <v>344</v>
      </c>
      <c r="E717" s="302"/>
      <c r="F717" s="226"/>
      <c r="G717" s="235">
        <v>140</v>
      </c>
      <c r="H717" s="52" t="s">
        <v>732</v>
      </c>
      <c r="I717" s="13">
        <v>2</v>
      </c>
      <c r="J717" s="21">
        <f>I717*14%/105</f>
        <v>2.666666666666667E-3</v>
      </c>
      <c r="K717" s="241" t="str">
        <f t="shared" si="77"/>
        <v/>
      </c>
      <c r="L717" s="14">
        <v>2</v>
      </c>
      <c r="M717" s="21">
        <f>L717*14%/105</f>
        <v>2.666666666666667E-3</v>
      </c>
    </row>
    <row r="718" spans="1:13" ht="25.2" x14ac:dyDescent="0.4">
      <c r="A718" s="295"/>
      <c r="B718" s="338"/>
      <c r="C718" s="305"/>
      <c r="D718" s="292"/>
      <c r="E718" s="302"/>
      <c r="F718" s="29"/>
      <c r="G718" s="235">
        <v>141</v>
      </c>
      <c r="H718" s="52" t="s">
        <v>999</v>
      </c>
      <c r="I718" s="13">
        <v>1</v>
      </c>
      <c r="J718" s="21">
        <f>I718*14%/105</f>
        <v>1.3333333333333335E-3</v>
      </c>
      <c r="K718" s="241" t="str">
        <f t="shared" si="77"/>
        <v/>
      </c>
      <c r="L718" s="14">
        <v>1</v>
      </c>
      <c r="M718" s="21">
        <f>L718*14%/105</f>
        <v>1.3333333333333335E-3</v>
      </c>
    </row>
    <row r="719" spans="1:13" ht="16.2" thickBot="1" x14ac:dyDescent="0.45">
      <c r="A719" s="296"/>
      <c r="B719" s="339"/>
      <c r="C719" s="306"/>
      <c r="D719" s="293"/>
      <c r="E719" s="303"/>
      <c r="F719" s="6"/>
      <c r="G719" s="307" t="s">
        <v>146</v>
      </c>
      <c r="H719" s="308"/>
      <c r="I719" s="15">
        <f>SUM(I716:I718)</f>
        <v>7</v>
      </c>
      <c r="J719" s="16">
        <f>SUM(J716:J718)</f>
        <v>9.3333333333333341E-3</v>
      </c>
      <c r="K719" s="241" t="str">
        <f t="shared" si="77"/>
        <v/>
      </c>
      <c r="L719" s="17">
        <f>SUM(L716:L718)</f>
        <v>7</v>
      </c>
      <c r="M719" s="16">
        <f>SUM(M716:M718)</f>
        <v>9.3333333333333341E-3</v>
      </c>
    </row>
    <row r="720" spans="1:13" ht="4.95" customHeight="1" thickBot="1" x14ac:dyDescent="0.45">
      <c r="A720" s="34"/>
      <c r="B720" s="169"/>
      <c r="C720" s="34"/>
      <c r="D720" s="231"/>
      <c r="E720" s="231"/>
      <c r="F720" s="5"/>
      <c r="G720" s="178"/>
      <c r="H720" s="178"/>
      <c r="I720" s="171"/>
      <c r="J720" s="180"/>
      <c r="K720" s="118"/>
      <c r="L720" s="171"/>
      <c r="M720" s="180"/>
    </row>
    <row r="721" spans="1:13" x14ac:dyDescent="0.3">
      <c r="A721" s="232" t="s">
        <v>74</v>
      </c>
      <c r="B721" s="317" t="s">
        <v>145</v>
      </c>
      <c r="C721" s="317"/>
      <c r="D721" s="317"/>
      <c r="E721" s="317"/>
      <c r="F721" s="317"/>
      <c r="G721" s="317"/>
      <c r="H721" s="317"/>
      <c r="I721" s="317"/>
      <c r="J721" s="318"/>
      <c r="K721" s="38"/>
      <c r="L721" s="32" t="s">
        <v>144</v>
      </c>
      <c r="M721" s="67" t="s">
        <v>69</v>
      </c>
    </row>
    <row r="722" spans="1:13" x14ac:dyDescent="0.3">
      <c r="A722" s="228">
        <f>G716</f>
        <v>139</v>
      </c>
      <c r="B722" s="290"/>
      <c r="C722" s="290"/>
      <c r="D722" s="290"/>
      <c r="E722" s="290"/>
      <c r="F722" s="290"/>
      <c r="G722" s="290"/>
      <c r="H722" s="290"/>
      <c r="I722" s="290"/>
      <c r="J722" s="291"/>
      <c r="K722" s="55"/>
      <c r="L722" s="44"/>
      <c r="M722" s="90"/>
    </row>
    <row r="723" spans="1:13" x14ac:dyDescent="0.3">
      <c r="A723" s="228">
        <f t="shared" ref="A723:A724" si="78">G717</f>
        <v>140</v>
      </c>
      <c r="B723" s="290"/>
      <c r="C723" s="290"/>
      <c r="D723" s="290"/>
      <c r="E723" s="290"/>
      <c r="F723" s="290"/>
      <c r="G723" s="290"/>
      <c r="H723" s="290"/>
      <c r="I723" s="290"/>
      <c r="J723" s="291"/>
      <c r="K723" s="55"/>
      <c r="L723" s="44"/>
      <c r="M723" s="90"/>
    </row>
    <row r="724" spans="1:13" ht="15" thickBot="1" x14ac:dyDescent="0.35">
      <c r="A724" s="229">
        <f t="shared" si="78"/>
        <v>141</v>
      </c>
      <c r="B724" s="335"/>
      <c r="C724" s="335"/>
      <c r="D724" s="335"/>
      <c r="E724" s="335"/>
      <c r="F724" s="335"/>
      <c r="G724" s="335"/>
      <c r="H724" s="335"/>
      <c r="I724" s="335"/>
      <c r="J724" s="336"/>
      <c r="K724" s="55"/>
      <c r="L724" s="45"/>
      <c r="M724" s="91"/>
    </row>
    <row r="725" spans="1:13" ht="4.95" customHeight="1" thickBot="1" x14ac:dyDescent="0.45">
      <c r="A725" s="5"/>
      <c r="B725" s="5"/>
      <c r="C725" s="5"/>
      <c r="D725" s="5"/>
      <c r="E725" s="5"/>
      <c r="F725" s="5"/>
      <c r="G725" s="5"/>
      <c r="H725" s="5"/>
      <c r="I725" s="5"/>
      <c r="J725" s="5"/>
      <c r="K725" s="5"/>
      <c r="L725" s="5"/>
      <c r="M725" s="5"/>
    </row>
    <row r="726" spans="1:13" x14ac:dyDescent="0.3">
      <c r="A726" s="294">
        <v>5.6</v>
      </c>
      <c r="B726" s="337" t="s">
        <v>745</v>
      </c>
      <c r="C726" s="304" t="s">
        <v>15</v>
      </c>
      <c r="D726" s="300" t="s">
        <v>748</v>
      </c>
      <c r="E726" s="301">
        <f>I734</f>
        <v>18</v>
      </c>
      <c r="F726" s="323"/>
      <c r="G726" s="234">
        <v>142</v>
      </c>
      <c r="H726" s="54" t="s">
        <v>747</v>
      </c>
      <c r="I726" s="18">
        <v>2</v>
      </c>
      <c r="J726" s="19">
        <f>I726*14%/105</f>
        <v>2.666666666666667E-3</v>
      </c>
      <c r="K726" s="241" t="str">
        <f t="shared" ref="K726:K734" si="79">IF(AND(L726&gt;=0,L726&lt;=I726),"",IF(AND(L726&gt;I726),"*"))</f>
        <v/>
      </c>
      <c r="L726" s="20">
        <v>2</v>
      </c>
      <c r="M726" s="19">
        <f>L726*14%/105</f>
        <v>2.666666666666667E-3</v>
      </c>
    </row>
    <row r="727" spans="1:13" x14ac:dyDescent="0.3">
      <c r="A727" s="295"/>
      <c r="B727" s="338"/>
      <c r="C727" s="305"/>
      <c r="D727" s="292"/>
      <c r="E727" s="302"/>
      <c r="F727" s="323"/>
      <c r="G727" s="235">
        <v>143</v>
      </c>
      <c r="H727" s="52" t="s">
        <v>1000</v>
      </c>
      <c r="I727" s="13">
        <v>2</v>
      </c>
      <c r="J727" s="21">
        <f>I727*14%/105</f>
        <v>2.666666666666667E-3</v>
      </c>
      <c r="K727" s="241" t="str">
        <f t="shared" si="79"/>
        <v/>
      </c>
      <c r="L727" s="14">
        <v>2</v>
      </c>
      <c r="M727" s="21">
        <f>L727*14%/105</f>
        <v>2.666666666666667E-3</v>
      </c>
    </row>
    <row r="728" spans="1:13" x14ac:dyDescent="0.3">
      <c r="A728" s="295"/>
      <c r="B728" s="338"/>
      <c r="C728" s="305"/>
      <c r="D728" s="292"/>
      <c r="E728" s="302"/>
      <c r="F728" s="323"/>
      <c r="G728" s="235">
        <v>144</v>
      </c>
      <c r="H728" s="52" t="s">
        <v>1001</v>
      </c>
      <c r="I728" s="13">
        <v>3</v>
      </c>
      <c r="J728" s="21">
        <f t="shared" ref="J728:J733" si="80">I728*14%/105</f>
        <v>4.0000000000000001E-3</v>
      </c>
      <c r="K728" s="241" t="str">
        <f t="shared" si="79"/>
        <v/>
      </c>
      <c r="L728" s="14">
        <v>3</v>
      </c>
      <c r="M728" s="21">
        <f t="shared" ref="M728:M733" si="81">L728*14%/105</f>
        <v>4.0000000000000001E-3</v>
      </c>
    </row>
    <row r="729" spans="1:13" x14ac:dyDescent="0.3">
      <c r="A729" s="295"/>
      <c r="B729" s="338"/>
      <c r="C729" s="305"/>
      <c r="D729" s="292"/>
      <c r="E729" s="302"/>
      <c r="F729" s="323"/>
      <c r="G729" s="235">
        <v>145</v>
      </c>
      <c r="H729" s="52" t="s">
        <v>1080</v>
      </c>
      <c r="I729" s="13">
        <v>2</v>
      </c>
      <c r="J729" s="21">
        <f t="shared" si="80"/>
        <v>2.666666666666667E-3</v>
      </c>
      <c r="K729" s="241" t="str">
        <f t="shared" si="79"/>
        <v/>
      </c>
      <c r="L729" s="14">
        <v>2</v>
      </c>
      <c r="M729" s="21">
        <f t="shared" si="81"/>
        <v>2.666666666666667E-3</v>
      </c>
    </row>
    <row r="730" spans="1:13" ht="37.799999999999997" x14ac:dyDescent="0.4">
      <c r="A730" s="295"/>
      <c r="B730" s="338"/>
      <c r="C730" s="230" t="s">
        <v>16</v>
      </c>
      <c r="D730" s="227" t="s">
        <v>889</v>
      </c>
      <c r="E730" s="302"/>
      <c r="F730" s="6"/>
      <c r="G730" s="235">
        <v>146</v>
      </c>
      <c r="H730" s="52" t="s">
        <v>1079</v>
      </c>
      <c r="I730" s="13">
        <v>2</v>
      </c>
      <c r="J730" s="21">
        <f t="shared" si="80"/>
        <v>2.666666666666667E-3</v>
      </c>
      <c r="K730" s="241" t="str">
        <f t="shared" si="79"/>
        <v/>
      </c>
      <c r="L730" s="14">
        <v>2</v>
      </c>
      <c r="M730" s="21">
        <f t="shared" si="81"/>
        <v>2.666666666666667E-3</v>
      </c>
    </row>
    <row r="731" spans="1:13" ht="37.799999999999997" x14ac:dyDescent="0.3">
      <c r="A731" s="295"/>
      <c r="B731" s="338"/>
      <c r="C731" s="305" t="s">
        <v>17</v>
      </c>
      <c r="D731" s="292" t="s">
        <v>746</v>
      </c>
      <c r="E731" s="302"/>
      <c r="F731" s="323"/>
      <c r="G731" s="235">
        <v>147</v>
      </c>
      <c r="H731" s="52" t="s">
        <v>721</v>
      </c>
      <c r="I731" s="13">
        <v>2</v>
      </c>
      <c r="J731" s="21">
        <f t="shared" si="80"/>
        <v>2.666666666666667E-3</v>
      </c>
      <c r="K731" s="241" t="str">
        <f t="shared" si="79"/>
        <v/>
      </c>
      <c r="L731" s="14">
        <v>2</v>
      </c>
      <c r="M731" s="21">
        <f t="shared" si="81"/>
        <v>2.666666666666667E-3</v>
      </c>
    </row>
    <row r="732" spans="1:13" ht="50.4" x14ac:dyDescent="0.3">
      <c r="A732" s="295"/>
      <c r="B732" s="338"/>
      <c r="C732" s="305"/>
      <c r="D732" s="292"/>
      <c r="E732" s="302"/>
      <c r="F732" s="323"/>
      <c r="G732" s="235">
        <v>148</v>
      </c>
      <c r="H732" s="52" t="s">
        <v>704</v>
      </c>
      <c r="I732" s="13">
        <v>3</v>
      </c>
      <c r="J732" s="21">
        <f t="shared" si="80"/>
        <v>4.0000000000000001E-3</v>
      </c>
      <c r="K732" s="241" t="str">
        <f t="shared" si="79"/>
        <v/>
      </c>
      <c r="L732" s="14">
        <v>3</v>
      </c>
      <c r="M732" s="21">
        <f t="shared" si="81"/>
        <v>4.0000000000000001E-3</v>
      </c>
    </row>
    <row r="733" spans="1:13" ht="15.6" x14ac:dyDescent="0.4">
      <c r="A733" s="295"/>
      <c r="B733" s="338"/>
      <c r="C733" s="305" t="s">
        <v>102</v>
      </c>
      <c r="D733" s="292" t="s">
        <v>345</v>
      </c>
      <c r="E733" s="302"/>
      <c r="F733" s="226"/>
      <c r="G733" s="235">
        <v>149</v>
      </c>
      <c r="H733" s="52" t="s">
        <v>749</v>
      </c>
      <c r="I733" s="13">
        <v>2</v>
      </c>
      <c r="J733" s="21">
        <f t="shared" si="80"/>
        <v>2.666666666666667E-3</v>
      </c>
      <c r="K733" s="241" t="str">
        <f t="shared" si="79"/>
        <v/>
      </c>
      <c r="L733" s="14">
        <v>2</v>
      </c>
      <c r="M733" s="21">
        <f t="shared" si="81"/>
        <v>2.666666666666667E-3</v>
      </c>
    </row>
    <row r="734" spans="1:13" ht="16.2" thickBot="1" x14ac:dyDescent="0.45">
      <c r="A734" s="296"/>
      <c r="B734" s="339"/>
      <c r="C734" s="306"/>
      <c r="D734" s="293"/>
      <c r="E734" s="303"/>
      <c r="F734" s="6"/>
      <c r="G734" s="307" t="s">
        <v>146</v>
      </c>
      <c r="H734" s="308"/>
      <c r="I734" s="15">
        <f>SUM(I726:I733)</f>
        <v>18</v>
      </c>
      <c r="J734" s="24">
        <f>SUM(J726:J733)</f>
        <v>2.4000000000000004E-2</v>
      </c>
      <c r="K734" s="241" t="str">
        <f t="shared" si="79"/>
        <v/>
      </c>
      <c r="L734" s="17">
        <f>SUM(L726:L733)</f>
        <v>18</v>
      </c>
      <c r="M734" s="24">
        <f>SUM(M726:M733)</f>
        <v>2.4000000000000004E-2</v>
      </c>
    </row>
    <row r="735" spans="1:13" ht="4.95" customHeight="1" thickBot="1" x14ac:dyDescent="0.45">
      <c r="A735" s="34"/>
      <c r="B735" s="169"/>
      <c r="C735" s="34"/>
      <c r="D735" s="231"/>
      <c r="E735" s="231"/>
      <c r="F735" s="5"/>
      <c r="G735" s="178"/>
      <c r="H735" s="178"/>
      <c r="I735" s="171"/>
      <c r="J735" s="180"/>
      <c r="K735" s="118"/>
      <c r="L735" s="171"/>
      <c r="M735" s="180"/>
    </row>
    <row r="736" spans="1:13" x14ac:dyDescent="0.3">
      <c r="A736" s="232" t="s">
        <v>74</v>
      </c>
      <c r="B736" s="317" t="s">
        <v>145</v>
      </c>
      <c r="C736" s="317"/>
      <c r="D736" s="317"/>
      <c r="E736" s="317"/>
      <c r="F736" s="317"/>
      <c r="G736" s="317"/>
      <c r="H736" s="317"/>
      <c r="I736" s="317"/>
      <c r="J736" s="318"/>
      <c r="K736" s="38"/>
      <c r="L736" s="32" t="s">
        <v>144</v>
      </c>
      <c r="M736" s="67" t="s">
        <v>69</v>
      </c>
    </row>
    <row r="737" spans="1:13" x14ac:dyDescent="0.3">
      <c r="A737" s="228">
        <f t="shared" ref="A737:A744" si="82">G726</f>
        <v>142</v>
      </c>
      <c r="B737" s="290"/>
      <c r="C737" s="290"/>
      <c r="D737" s="290"/>
      <c r="E737" s="290"/>
      <c r="F737" s="290"/>
      <c r="G737" s="290"/>
      <c r="H737" s="290"/>
      <c r="I737" s="290"/>
      <c r="J737" s="291"/>
      <c r="K737" s="55"/>
      <c r="L737" s="44"/>
      <c r="M737" s="90"/>
    </row>
    <row r="738" spans="1:13" x14ac:dyDescent="0.3">
      <c r="A738" s="228">
        <f t="shared" si="82"/>
        <v>143</v>
      </c>
      <c r="B738" s="290"/>
      <c r="C738" s="290"/>
      <c r="D738" s="290"/>
      <c r="E738" s="290"/>
      <c r="F738" s="290"/>
      <c r="G738" s="290"/>
      <c r="H738" s="290"/>
      <c r="I738" s="290"/>
      <c r="J738" s="291"/>
      <c r="K738" s="55"/>
      <c r="L738" s="44"/>
      <c r="M738" s="90"/>
    </row>
    <row r="739" spans="1:13" x14ac:dyDescent="0.3">
      <c r="A739" s="228">
        <f t="shared" si="82"/>
        <v>144</v>
      </c>
      <c r="B739" s="290"/>
      <c r="C739" s="290"/>
      <c r="D739" s="290"/>
      <c r="E739" s="290"/>
      <c r="F739" s="290"/>
      <c r="G739" s="290"/>
      <c r="H739" s="290"/>
      <c r="I739" s="290"/>
      <c r="J739" s="291"/>
      <c r="K739" s="55"/>
      <c r="L739" s="44"/>
      <c r="M739" s="90"/>
    </row>
    <row r="740" spans="1:13" x14ac:dyDescent="0.3">
      <c r="A740" s="228">
        <f t="shared" si="82"/>
        <v>145</v>
      </c>
      <c r="B740" s="290"/>
      <c r="C740" s="290"/>
      <c r="D740" s="290"/>
      <c r="E740" s="290"/>
      <c r="F740" s="290"/>
      <c r="G740" s="290"/>
      <c r="H740" s="290"/>
      <c r="I740" s="290"/>
      <c r="J740" s="291"/>
      <c r="K740" s="55"/>
      <c r="L740" s="44"/>
      <c r="M740" s="90"/>
    </row>
    <row r="741" spans="1:13" x14ac:dyDescent="0.3">
      <c r="A741" s="228">
        <f t="shared" si="82"/>
        <v>146</v>
      </c>
      <c r="B741" s="290"/>
      <c r="C741" s="290"/>
      <c r="D741" s="290"/>
      <c r="E741" s="290"/>
      <c r="F741" s="290"/>
      <c r="G741" s="290"/>
      <c r="H741" s="290"/>
      <c r="I741" s="290"/>
      <c r="J741" s="291"/>
      <c r="K741" s="55"/>
      <c r="L741" s="44"/>
      <c r="M741" s="90"/>
    </row>
    <row r="742" spans="1:13" x14ac:dyDescent="0.3">
      <c r="A742" s="228">
        <f t="shared" si="82"/>
        <v>147</v>
      </c>
      <c r="B742" s="290"/>
      <c r="C742" s="290"/>
      <c r="D742" s="290"/>
      <c r="E742" s="290"/>
      <c r="F742" s="290"/>
      <c r="G742" s="290"/>
      <c r="H742" s="290"/>
      <c r="I742" s="290"/>
      <c r="J742" s="291"/>
      <c r="K742" s="55"/>
      <c r="L742" s="44"/>
      <c r="M742" s="90"/>
    </row>
    <row r="743" spans="1:13" x14ac:dyDescent="0.3">
      <c r="A743" s="228">
        <f t="shared" si="82"/>
        <v>148</v>
      </c>
      <c r="B743" s="290"/>
      <c r="C743" s="290"/>
      <c r="D743" s="290"/>
      <c r="E743" s="290"/>
      <c r="F743" s="290"/>
      <c r="G743" s="290"/>
      <c r="H743" s="290"/>
      <c r="I743" s="290"/>
      <c r="J743" s="291"/>
      <c r="K743" s="55"/>
      <c r="L743" s="44"/>
      <c r="M743" s="90"/>
    </row>
    <row r="744" spans="1:13" ht="15" thickBot="1" x14ac:dyDescent="0.35">
      <c r="A744" s="229">
        <f t="shared" si="82"/>
        <v>149</v>
      </c>
      <c r="B744" s="335"/>
      <c r="C744" s="335"/>
      <c r="D744" s="335"/>
      <c r="E744" s="335"/>
      <c r="F744" s="335"/>
      <c r="G744" s="335"/>
      <c r="H744" s="335"/>
      <c r="I744" s="335"/>
      <c r="J744" s="336"/>
      <c r="K744" s="55"/>
      <c r="L744" s="45"/>
      <c r="M744" s="91"/>
    </row>
    <row r="745" spans="1:13" ht="4.95" customHeight="1" thickBot="1" x14ac:dyDescent="0.45">
      <c r="A745" s="5"/>
      <c r="B745" s="5"/>
      <c r="C745" s="5"/>
      <c r="D745" s="5"/>
      <c r="E745" s="5"/>
      <c r="F745" s="5"/>
      <c r="G745" s="5"/>
      <c r="H745" s="5"/>
      <c r="I745" s="5"/>
      <c r="J745" s="5"/>
      <c r="K745" s="5"/>
      <c r="L745" s="5"/>
      <c r="M745" s="5"/>
    </row>
    <row r="746" spans="1:13" ht="25.2" x14ac:dyDescent="0.3">
      <c r="A746" s="294">
        <v>5.7</v>
      </c>
      <c r="B746" s="337" t="s">
        <v>750</v>
      </c>
      <c r="C746" s="304" t="s">
        <v>18</v>
      </c>
      <c r="D746" s="300" t="s">
        <v>1002</v>
      </c>
      <c r="E746" s="301">
        <f>I750</f>
        <v>14</v>
      </c>
      <c r="F746" s="323"/>
      <c r="G746" s="234">
        <v>150</v>
      </c>
      <c r="H746" s="54" t="s">
        <v>1070</v>
      </c>
      <c r="I746" s="18">
        <v>2</v>
      </c>
      <c r="J746" s="19">
        <f>I746*14%/105</f>
        <v>2.666666666666667E-3</v>
      </c>
      <c r="K746" s="241" t="str">
        <f t="shared" ref="K746:K750" si="83">IF(AND(L746&gt;=0,L746&lt;=I746),"",IF(AND(L746&gt;I746),"*"))</f>
        <v/>
      </c>
      <c r="L746" s="20">
        <v>2</v>
      </c>
      <c r="M746" s="19">
        <f>L746*14%/105</f>
        <v>2.666666666666667E-3</v>
      </c>
    </row>
    <row r="747" spans="1:13" ht="50.4" x14ac:dyDescent="0.3">
      <c r="A747" s="295"/>
      <c r="B747" s="338"/>
      <c r="C747" s="305"/>
      <c r="D747" s="292"/>
      <c r="E747" s="302"/>
      <c r="F747" s="323"/>
      <c r="G747" s="235">
        <v>151</v>
      </c>
      <c r="H747" s="52" t="s">
        <v>1003</v>
      </c>
      <c r="I747" s="13">
        <v>6</v>
      </c>
      <c r="J747" s="21">
        <f>I747*14%/105</f>
        <v>8.0000000000000002E-3</v>
      </c>
      <c r="K747" s="241" t="str">
        <f t="shared" si="83"/>
        <v/>
      </c>
      <c r="L747" s="14">
        <v>6</v>
      </c>
      <c r="M747" s="21">
        <f>L747*14%/105</f>
        <v>8.0000000000000002E-3</v>
      </c>
    </row>
    <row r="748" spans="1:13" ht="25.2" x14ac:dyDescent="0.3">
      <c r="A748" s="295"/>
      <c r="B748" s="338"/>
      <c r="C748" s="305" t="s">
        <v>19</v>
      </c>
      <c r="D748" s="292" t="s">
        <v>720</v>
      </c>
      <c r="E748" s="302"/>
      <c r="F748" s="323"/>
      <c r="G748" s="235">
        <v>152</v>
      </c>
      <c r="H748" s="52" t="s">
        <v>1071</v>
      </c>
      <c r="I748" s="13">
        <v>2</v>
      </c>
      <c r="J748" s="21">
        <f t="shared" ref="J748:J749" si="84">I748*14%/105</f>
        <v>2.666666666666667E-3</v>
      </c>
      <c r="K748" s="241" t="str">
        <f t="shared" si="83"/>
        <v/>
      </c>
      <c r="L748" s="14">
        <v>2</v>
      </c>
      <c r="M748" s="21">
        <f t="shared" ref="M748:M749" si="85">L748*14%/105</f>
        <v>2.666666666666667E-3</v>
      </c>
    </row>
    <row r="749" spans="1:13" ht="37.799999999999997" customHeight="1" x14ac:dyDescent="0.3">
      <c r="A749" s="295"/>
      <c r="B749" s="338"/>
      <c r="C749" s="305"/>
      <c r="D749" s="292"/>
      <c r="E749" s="302"/>
      <c r="F749" s="323"/>
      <c r="G749" s="235">
        <v>153</v>
      </c>
      <c r="H749" s="52" t="s">
        <v>751</v>
      </c>
      <c r="I749" s="13">
        <v>4</v>
      </c>
      <c r="J749" s="21">
        <f t="shared" si="84"/>
        <v>5.333333333333334E-3</v>
      </c>
      <c r="K749" s="241" t="str">
        <f t="shared" si="83"/>
        <v/>
      </c>
      <c r="L749" s="14">
        <v>4</v>
      </c>
      <c r="M749" s="21">
        <f t="shared" si="85"/>
        <v>5.333333333333334E-3</v>
      </c>
    </row>
    <row r="750" spans="1:13" ht="16.2" thickBot="1" x14ac:dyDescent="0.45">
      <c r="A750" s="296"/>
      <c r="B750" s="339"/>
      <c r="C750" s="306"/>
      <c r="D750" s="293"/>
      <c r="E750" s="303"/>
      <c r="F750" s="6"/>
      <c r="G750" s="307" t="s">
        <v>146</v>
      </c>
      <c r="H750" s="308"/>
      <c r="I750" s="15">
        <f>SUM(I746:I749)</f>
        <v>14</v>
      </c>
      <c r="J750" s="24">
        <f>SUM(J746:J749)</f>
        <v>1.8666666666666672E-2</v>
      </c>
      <c r="K750" s="241" t="str">
        <f t="shared" si="83"/>
        <v/>
      </c>
      <c r="L750" s="17">
        <f>SUM(L746:L749)</f>
        <v>14</v>
      </c>
      <c r="M750" s="24">
        <f>SUM(M746:M749)</f>
        <v>1.8666666666666672E-2</v>
      </c>
    </row>
    <row r="751" spans="1:13" ht="4.95" customHeight="1" thickBot="1" x14ac:dyDescent="0.45">
      <c r="A751" s="87"/>
      <c r="B751" s="5"/>
      <c r="C751" s="5"/>
      <c r="D751" s="5"/>
      <c r="E751" s="5"/>
      <c r="F751" s="5"/>
      <c r="G751" s="5"/>
      <c r="H751" s="5"/>
      <c r="I751" s="5"/>
      <c r="J751" s="5"/>
      <c r="K751" s="5"/>
      <c r="L751" s="5"/>
      <c r="M751" s="5"/>
    </row>
    <row r="752" spans="1:13" x14ac:dyDescent="0.3">
      <c r="A752" s="232" t="s">
        <v>74</v>
      </c>
      <c r="B752" s="317" t="s">
        <v>145</v>
      </c>
      <c r="C752" s="317"/>
      <c r="D752" s="317"/>
      <c r="E752" s="317"/>
      <c r="F752" s="317"/>
      <c r="G752" s="317"/>
      <c r="H752" s="317"/>
      <c r="I752" s="317"/>
      <c r="J752" s="318"/>
      <c r="K752" s="38"/>
      <c r="L752" s="32" t="s">
        <v>144</v>
      </c>
      <c r="M752" s="67" t="s">
        <v>69</v>
      </c>
    </row>
    <row r="753" spans="1:13" x14ac:dyDescent="0.3">
      <c r="A753" s="228">
        <f>G746</f>
        <v>150</v>
      </c>
      <c r="B753" s="290"/>
      <c r="C753" s="290"/>
      <c r="D753" s="290"/>
      <c r="E753" s="290"/>
      <c r="F753" s="290"/>
      <c r="G753" s="290"/>
      <c r="H753" s="290"/>
      <c r="I753" s="290"/>
      <c r="J753" s="291"/>
      <c r="K753" s="55"/>
      <c r="L753" s="44"/>
      <c r="M753" s="90"/>
    </row>
    <row r="754" spans="1:13" x14ac:dyDescent="0.3">
      <c r="A754" s="228">
        <f t="shared" ref="A754:A756" si="86">G747</f>
        <v>151</v>
      </c>
      <c r="B754" s="290"/>
      <c r="C754" s="290"/>
      <c r="D754" s="290"/>
      <c r="E754" s="290"/>
      <c r="F754" s="290"/>
      <c r="G754" s="290"/>
      <c r="H754" s="290"/>
      <c r="I754" s="290"/>
      <c r="J754" s="291"/>
      <c r="K754" s="55"/>
      <c r="L754" s="44"/>
      <c r="M754" s="90"/>
    </row>
    <row r="755" spans="1:13" x14ac:dyDescent="0.3">
      <c r="A755" s="228">
        <f t="shared" si="86"/>
        <v>152</v>
      </c>
      <c r="B755" s="290"/>
      <c r="C755" s="290"/>
      <c r="D755" s="290"/>
      <c r="E755" s="290"/>
      <c r="F755" s="290"/>
      <c r="G755" s="290"/>
      <c r="H755" s="290"/>
      <c r="I755" s="290"/>
      <c r="J755" s="291"/>
      <c r="K755" s="55"/>
      <c r="L755" s="44"/>
      <c r="M755" s="90"/>
    </row>
    <row r="756" spans="1:13" ht="15" thickBot="1" x14ac:dyDescent="0.35">
      <c r="A756" s="229">
        <f t="shared" si="86"/>
        <v>153</v>
      </c>
      <c r="B756" s="335"/>
      <c r="C756" s="335"/>
      <c r="D756" s="335"/>
      <c r="E756" s="335"/>
      <c r="F756" s="335"/>
      <c r="G756" s="335"/>
      <c r="H756" s="335"/>
      <c r="I756" s="335"/>
      <c r="J756" s="336"/>
      <c r="K756" s="55"/>
      <c r="L756" s="45"/>
      <c r="M756" s="91"/>
    </row>
    <row r="757" spans="1:13" ht="4.95" customHeight="1" thickBot="1" x14ac:dyDescent="0.45">
      <c r="A757" s="5"/>
      <c r="B757" s="5"/>
      <c r="C757" s="5"/>
      <c r="D757" s="5"/>
      <c r="E757" s="5"/>
      <c r="F757" s="5"/>
      <c r="G757" s="5"/>
      <c r="H757" s="5"/>
      <c r="I757" s="5"/>
      <c r="J757" s="5"/>
      <c r="K757" s="5"/>
      <c r="L757" s="5"/>
      <c r="M757" s="5"/>
    </row>
    <row r="758" spans="1:13" ht="40.200000000000003" customHeight="1" x14ac:dyDescent="0.3">
      <c r="A758" s="328" t="s">
        <v>705</v>
      </c>
      <c r="B758" s="329"/>
      <c r="C758" s="329"/>
      <c r="D758" s="329"/>
      <c r="E758" s="330"/>
      <c r="F758" s="60"/>
      <c r="G758" s="331" t="s">
        <v>217</v>
      </c>
      <c r="H758" s="332"/>
      <c r="I758" s="324">
        <f>I765+I779+I798+I816+I830</f>
        <v>96</v>
      </c>
      <c r="J758" s="325"/>
      <c r="K758" s="68">
        <v>6</v>
      </c>
      <c r="L758" s="69" t="s">
        <v>241</v>
      </c>
      <c r="M758" s="70">
        <f>L765+L779+L798+L816+L830</f>
        <v>96</v>
      </c>
    </row>
    <row r="759" spans="1:13" ht="24" customHeight="1" x14ac:dyDescent="0.4">
      <c r="A759" s="319" t="s">
        <v>74</v>
      </c>
      <c r="B759" s="326" t="s">
        <v>79</v>
      </c>
      <c r="C759" s="327" t="s">
        <v>78</v>
      </c>
      <c r="D759" s="326" t="s">
        <v>52</v>
      </c>
      <c r="E759" s="320" t="s">
        <v>80</v>
      </c>
      <c r="F759" s="6"/>
      <c r="G759" s="319" t="s">
        <v>81</v>
      </c>
      <c r="H759" s="326" t="s">
        <v>141</v>
      </c>
      <c r="I759" s="327" t="s">
        <v>142</v>
      </c>
      <c r="J759" s="320" t="s">
        <v>143</v>
      </c>
      <c r="K759" s="6"/>
      <c r="L759" s="319" t="s">
        <v>916</v>
      </c>
      <c r="M759" s="320"/>
    </row>
    <row r="760" spans="1:13" ht="15.6" x14ac:dyDescent="0.4">
      <c r="A760" s="319"/>
      <c r="B760" s="326"/>
      <c r="C760" s="327"/>
      <c r="D760" s="326"/>
      <c r="E760" s="320"/>
      <c r="F760" s="6"/>
      <c r="G760" s="319"/>
      <c r="H760" s="326"/>
      <c r="I760" s="327"/>
      <c r="J760" s="320"/>
      <c r="K760" s="6"/>
      <c r="L760" s="228" t="s">
        <v>75</v>
      </c>
      <c r="M760" s="237" t="s">
        <v>140</v>
      </c>
    </row>
    <row r="761" spans="1:13" ht="37.799999999999997" x14ac:dyDescent="0.3">
      <c r="A761" s="321">
        <v>6.1</v>
      </c>
      <c r="B761" s="298" t="s">
        <v>1075</v>
      </c>
      <c r="C761" s="292" t="s">
        <v>20</v>
      </c>
      <c r="D761" s="292" t="s">
        <v>346</v>
      </c>
      <c r="E761" s="313">
        <f>I765</f>
        <v>16</v>
      </c>
      <c r="F761" s="323"/>
      <c r="G761" s="235">
        <v>154</v>
      </c>
      <c r="H761" s="52" t="s">
        <v>1076</v>
      </c>
      <c r="I761" s="13">
        <v>5</v>
      </c>
      <c r="J761" s="21">
        <f>I761*10%/96</f>
        <v>5.208333333333333E-3</v>
      </c>
      <c r="K761" s="241" t="str">
        <f t="shared" ref="K761:K765" si="87">IF(AND(L761&gt;=0,L761&lt;=I761),"",IF(AND(L761&gt;I761),"*"))</f>
        <v/>
      </c>
      <c r="L761" s="14">
        <v>5</v>
      </c>
      <c r="M761" s="21">
        <f>L761*10%/96</f>
        <v>5.208333333333333E-3</v>
      </c>
    </row>
    <row r="762" spans="1:13" x14ac:dyDescent="0.3">
      <c r="A762" s="321"/>
      <c r="B762" s="298"/>
      <c r="C762" s="292"/>
      <c r="D762" s="292"/>
      <c r="E762" s="313"/>
      <c r="F762" s="323"/>
      <c r="G762" s="235">
        <v>155</v>
      </c>
      <c r="H762" s="52" t="s">
        <v>347</v>
      </c>
      <c r="I762" s="13">
        <v>6</v>
      </c>
      <c r="J762" s="21">
        <f t="shared" ref="J762:J764" si="88">I762*10%/96</f>
        <v>6.2500000000000012E-3</v>
      </c>
      <c r="K762" s="241" t="str">
        <f t="shared" si="87"/>
        <v/>
      </c>
      <c r="L762" s="14">
        <v>6</v>
      </c>
      <c r="M762" s="21">
        <f t="shared" ref="M762:M764" si="89">L762*10%/96</f>
        <v>6.2500000000000012E-3</v>
      </c>
    </row>
    <row r="763" spans="1:13" ht="25.2" x14ac:dyDescent="0.3">
      <c r="A763" s="321"/>
      <c r="B763" s="298"/>
      <c r="C763" s="292" t="s">
        <v>21</v>
      </c>
      <c r="D763" s="292" t="s">
        <v>1004</v>
      </c>
      <c r="E763" s="313"/>
      <c r="F763" s="323"/>
      <c r="G763" s="235">
        <v>156</v>
      </c>
      <c r="H763" s="52" t="s">
        <v>752</v>
      </c>
      <c r="I763" s="13">
        <v>2</v>
      </c>
      <c r="J763" s="21">
        <f t="shared" si="88"/>
        <v>2.0833333333333333E-3</v>
      </c>
      <c r="K763" s="241" t="str">
        <f t="shared" si="87"/>
        <v/>
      </c>
      <c r="L763" s="14">
        <v>2</v>
      </c>
      <c r="M763" s="21">
        <f t="shared" si="89"/>
        <v>2.0833333333333333E-3</v>
      </c>
    </row>
    <row r="764" spans="1:13" ht="25.2" x14ac:dyDescent="0.3">
      <c r="A764" s="321"/>
      <c r="B764" s="298"/>
      <c r="C764" s="292"/>
      <c r="D764" s="292"/>
      <c r="E764" s="313"/>
      <c r="F764" s="323"/>
      <c r="G764" s="235">
        <v>157</v>
      </c>
      <c r="H764" s="52" t="s">
        <v>753</v>
      </c>
      <c r="I764" s="13">
        <v>3</v>
      </c>
      <c r="J764" s="21">
        <f t="shared" si="88"/>
        <v>3.1250000000000006E-3</v>
      </c>
      <c r="K764" s="241" t="str">
        <f t="shared" si="87"/>
        <v/>
      </c>
      <c r="L764" s="14">
        <v>3</v>
      </c>
      <c r="M764" s="21">
        <f t="shared" si="89"/>
        <v>3.1250000000000006E-3</v>
      </c>
    </row>
    <row r="765" spans="1:13" ht="16.2" thickBot="1" x14ac:dyDescent="0.45">
      <c r="A765" s="322"/>
      <c r="B765" s="299"/>
      <c r="C765" s="293"/>
      <c r="D765" s="293"/>
      <c r="E765" s="314"/>
      <c r="F765" s="6"/>
      <c r="G765" s="333" t="s">
        <v>146</v>
      </c>
      <c r="H765" s="334"/>
      <c r="I765" s="15">
        <f>SUM(I761:I764)</f>
        <v>16</v>
      </c>
      <c r="J765" s="10">
        <f>SUM(J761:J764)</f>
        <v>1.6666666666666666E-2</v>
      </c>
      <c r="K765" s="241" t="str">
        <f t="shared" si="87"/>
        <v/>
      </c>
      <c r="L765" s="17">
        <f>SUM(L761:L764)</f>
        <v>16</v>
      </c>
      <c r="M765" s="10">
        <f>SUM(M761:M764)</f>
        <v>1.6666666666666666E-2</v>
      </c>
    </row>
    <row r="766" spans="1:13" ht="4.95" customHeight="1" thickBot="1" x14ac:dyDescent="0.45">
      <c r="A766" s="36"/>
      <c r="B766" s="36"/>
      <c r="C766" s="36"/>
      <c r="D766" s="36"/>
      <c r="E766" s="36"/>
      <c r="F766" s="4"/>
      <c r="G766" s="34"/>
      <c r="H766" s="34"/>
      <c r="I766" s="187"/>
      <c r="J766" s="78"/>
      <c r="K766" s="34"/>
      <c r="L766" s="187"/>
      <c r="M766" s="78"/>
    </row>
    <row r="767" spans="1:13" x14ac:dyDescent="0.3">
      <c r="A767" s="232" t="s">
        <v>74</v>
      </c>
      <c r="B767" s="317" t="s">
        <v>145</v>
      </c>
      <c r="C767" s="317"/>
      <c r="D767" s="317"/>
      <c r="E767" s="317"/>
      <c r="F767" s="317"/>
      <c r="G767" s="317"/>
      <c r="H767" s="317"/>
      <c r="I767" s="317"/>
      <c r="J767" s="318"/>
      <c r="K767" s="38"/>
      <c r="L767" s="32" t="s">
        <v>144</v>
      </c>
      <c r="M767" s="67" t="s">
        <v>69</v>
      </c>
    </row>
    <row r="768" spans="1:13" x14ac:dyDescent="0.3">
      <c r="A768" s="228">
        <f>G761</f>
        <v>154</v>
      </c>
      <c r="B768" s="290"/>
      <c r="C768" s="290"/>
      <c r="D768" s="290"/>
      <c r="E768" s="290"/>
      <c r="F768" s="290"/>
      <c r="G768" s="290"/>
      <c r="H768" s="290"/>
      <c r="I768" s="290"/>
      <c r="J768" s="291"/>
      <c r="K768" s="55"/>
      <c r="L768" s="44"/>
      <c r="M768" s="90"/>
    </row>
    <row r="769" spans="1:13" x14ac:dyDescent="0.3">
      <c r="A769" s="228">
        <f t="shared" ref="A769:A771" si="90">G762</f>
        <v>155</v>
      </c>
      <c r="B769" s="290"/>
      <c r="C769" s="290"/>
      <c r="D769" s="290"/>
      <c r="E769" s="290"/>
      <c r="F769" s="290"/>
      <c r="G769" s="290"/>
      <c r="H769" s="290"/>
      <c r="I769" s="290"/>
      <c r="J769" s="291"/>
      <c r="K769" s="55"/>
      <c r="L769" s="44"/>
      <c r="M769" s="90"/>
    </row>
    <row r="770" spans="1:13" x14ac:dyDescent="0.3">
      <c r="A770" s="228">
        <f t="shared" si="90"/>
        <v>156</v>
      </c>
      <c r="B770" s="290"/>
      <c r="C770" s="290"/>
      <c r="D770" s="290"/>
      <c r="E770" s="290"/>
      <c r="F770" s="290"/>
      <c r="G770" s="290"/>
      <c r="H770" s="290"/>
      <c r="I770" s="290"/>
      <c r="J770" s="291"/>
      <c r="K770" s="55"/>
      <c r="L770" s="44"/>
      <c r="M770" s="90"/>
    </row>
    <row r="771" spans="1:13" ht="15" thickBot="1" x14ac:dyDescent="0.35">
      <c r="A771" s="229">
        <f t="shared" si="90"/>
        <v>157</v>
      </c>
      <c r="B771" s="335"/>
      <c r="C771" s="335"/>
      <c r="D771" s="335"/>
      <c r="E771" s="335"/>
      <c r="F771" s="335"/>
      <c r="G771" s="335"/>
      <c r="H771" s="335"/>
      <c r="I771" s="335"/>
      <c r="J771" s="336"/>
      <c r="K771" s="55"/>
      <c r="L771" s="45"/>
      <c r="M771" s="91"/>
    </row>
    <row r="772" spans="1:13" ht="4.95" customHeight="1" thickBot="1" x14ac:dyDescent="0.45">
      <c r="A772" s="40"/>
      <c r="B772" s="188"/>
      <c r="C772" s="36"/>
      <c r="D772" s="37"/>
      <c r="E772" s="37"/>
      <c r="F772" s="4"/>
      <c r="G772" s="34"/>
      <c r="H772" s="231"/>
      <c r="I772" s="187"/>
      <c r="J772" s="78"/>
      <c r="K772" s="34"/>
      <c r="L772" s="187"/>
      <c r="M772" s="78"/>
    </row>
    <row r="773" spans="1:13" x14ac:dyDescent="0.3">
      <c r="A773" s="344">
        <v>6.2</v>
      </c>
      <c r="B773" s="337" t="s">
        <v>1090</v>
      </c>
      <c r="C773" s="300" t="s">
        <v>22</v>
      </c>
      <c r="D773" s="300" t="s">
        <v>268</v>
      </c>
      <c r="E773" s="312">
        <f>I779</f>
        <v>19</v>
      </c>
      <c r="F773" s="323"/>
      <c r="G773" s="234">
        <v>158</v>
      </c>
      <c r="H773" s="207" t="s">
        <v>163</v>
      </c>
      <c r="I773" s="18">
        <v>2</v>
      </c>
      <c r="J773" s="25">
        <f>I773*10%/96</f>
        <v>2.0833333333333333E-3</v>
      </c>
      <c r="K773" s="241" t="str">
        <f t="shared" ref="K773:K779" si="91">IF(AND(L773&gt;=0,L773&lt;=I773),"",IF(AND(L773&gt;I773),"*"))</f>
        <v/>
      </c>
      <c r="L773" s="20">
        <v>2</v>
      </c>
      <c r="M773" s="25">
        <f>L773*10%/96</f>
        <v>2.0833333333333333E-3</v>
      </c>
    </row>
    <row r="774" spans="1:13" ht="50.4" x14ac:dyDescent="0.3">
      <c r="A774" s="321"/>
      <c r="B774" s="338"/>
      <c r="C774" s="292"/>
      <c r="D774" s="292"/>
      <c r="E774" s="313"/>
      <c r="F774" s="323"/>
      <c r="G774" s="235">
        <v>159</v>
      </c>
      <c r="H774" s="52" t="s">
        <v>1005</v>
      </c>
      <c r="I774" s="13">
        <v>3</v>
      </c>
      <c r="J774" s="12">
        <f>I774*10%/96</f>
        <v>3.1250000000000006E-3</v>
      </c>
      <c r="K774" s="241" t="str">
        <f t="shared" si="91"/>
        <v/>
      </c>
      <c r="L774" s="14">
        <v>3</v>
      </c>
      <c r="M774" s="12">
        <f>L774*10%/96</f>
        <v>3.1250000000000006E-3</v>
      </c>
    </row>
    <row r="775" spans="1:13" ht="25.2" x14ac:dyDescent="0.3">
      <c r="A775" s="321"/>
      <c r="B775" s="338"/>
      <c r="C775" s="292"/>
      <c r="D775" s="292"/>
      <c r="E775" s="313"/>
      <c r="F775" s="323"/>
      <c r="G775" s="235">
        <v>160</v>
      </c>
      <c r="H775" s="52" t="s">
        <v>754</v>
      </c>
      <c r="I775" s="13">
        <v>3</v>
      </c>
      <c r="J775" s="12">
        <f t="shared" ref="J775:J778" si="92">I775*10%/96</f>
        <v>3.1250000000000006E-3</v>
      </c>
      <c r="K775" s="241" t="str">
        <f t="shared" si="91"/>
        <v/>
      </c>
      <c r="L775" s="14">
        <v>3</v>
      </c>
      <c r="M775" s="12">
        <f t="shared" ref="M775:M778" si="93">L775*10%/96</f>
        <v>3.1250000000000006E-3</v>
      </c>
    </row>
    <row r="776" spans="1:13" ht="50.4" x14ac:dyDescent="0.4">
      <c r="A776" s="321"/>
      <c r="B776" s="338"/>
      <c r="C776" s="227" t="s">
        <v>103</v>
      </c>
      <c r="D776" s="227" t="s">
        <v>274</v>
      </c>
      <c r="E776" s="313"/>
      <c r="F776" s="226"/>
      <c r="G776" s="235">
        <v>161</v>
      </c>
      <c r="H776" s="52" t="s">
        <v>765</v>
      </c>
      <c r="I776" s="13">
        <v>3</v>
      </c>
      <c r="J776" s="12">
        <f t="shared" si="92"/>
        <v>3.1250000000000006E-3</v>
      </c>
      <c r="K776" s="241" t="str">
        <f t="shared" si="91"/>
        <v/>
      </c>
      <c r="L776" s="14">
        <v>3</v>
      </c>
      <c r="M776" s="12">
        <f t="shared" si="93"/>
        <v>3.1250000000000006E-3</v>
      </c>
    </row>
    <row r="777" spans="1:13" ht="63" x14ac:dyDescent="0.4">
      <c r="A777" s="321"/>
      <c r="B777" s="338"/>
      <c r="C777" s="227" t="s">
        <v>222</v>
      </c>
      <c r="D777" s="227" t="s">
        <v>757</v>
      </c>
      <c r="E777" s="313"/>
      <c r="F777" s="7"/>
      <c r="G777" s="235">
        <v>162</v>
      </c>
      <c r="H777" s="52" t="s">
        <v>755</v>
      </c>
      <c r="I777" s="13">
        <v>5</v>
      </c>
      <c r="J777" s="12">
        <f t="shared" si="92"/>
        <v>5.208333333333333E-3</v>
      </c>
      <c r="K777" s="241" t="str">
        <f t="shared" si="91"/>
        <v/>
      </c>
      <c r="L777" s="14">
        <v>5</v>
      </c>
      <c r="M777" s="12">
        <f t="shared" si="93"/>
        <v>5.208333333333333E-3</v>
      </c>
    </row>
    <row r="778" spans="1:13" ht="25.2" x14ac:dyDescent="0.4">
      <c r="A778" s="321"/>
      <c r="B778" s="338"/>
      <c r="C778" s="292" t="s">
        <v>104</v>
      </c>
      <c r="D778" s="292" t="s">
        <v>758</v>
      </c>
      <c r="E778" s="313"/>
      <c r="F778" s="7"/>
      <c r="G778" s="235">
        <v>163</v>
      </c>
      <c r="H778" s="52" t="s">
        <v>756</v>
      </c>
      <c r="I778" s="13">
        <v>3</v>
      </c>
      <c r="J778" s="12">
        <f t="shared" si="92"/>
        <v>3.1250000000000006E-3</v>
      </c>
      <c r="K778" s="241" t="str">
        <f t="shared" si="91"/>
        <v/>
      </c>
      <c r="L778" s="14">
        <v>3</v>
      </c>
      <c r="M778" s="12">
        <f t="shared" si="93"/>
        <v>3.1250000000000006E-3</v>
      </c>
    </row>
    <row r="779" spans="1:13" ht="16.2" thickBot="1" x14ac:dyDescent="0.45">
      <c r="A779" s="322"/>
      <c r="B779" s="339"/>
      <c r="C779" s="293"/>
      <c r="D779" s="293"/>
      <c r="E779" s="314"/>
      <c r="F779" s="6"/>
      <c r="G779" s="307" t="s">
        <v>146</v>
      </c>
      <c r="H779" s="308"/>
      <c r="I779" s="15">
        <f>SUM(I773:I778)</f>
        <v>19</v>
      </c>
      <c r="J779" s="10">
        <f>SUM(J773:J778)</f>
        <v>1.9791666666666669E-2</v>
      </c>
      <c r="K779" s="241" t="str">
        <f t="shared" si="91"/>
        <v/>
      </c>
      <c r="L779" s="17">
        <f>SUM(L773:L778)</f>
        <v>19</v>
      </c>
      <c r="M779" s="10">
        <f>SUM(M773:M778)</f>
        <v>1.9791666666666669E-2</v>
      </c>
    </row>
    <row r="780" spans="1:13" ht="4.95" customHeight="1" thickBot="1" x14ac:dyDescent="0.45">
      <c r="A780" s="40"/>
      <c r="B780" s="188"/>
      <c r="C780" s="40"/>
      <c r="D780" s="40"/>
      <c r="E780" s="40"/>
      <c r="F780" s="4"/>
      <c r="G780" s="34"/>
      <c r="H780" s="231"/>
      <c r="I780" s="187"/>
      <c r="J780" s="78"/>
      <c r="K780" s="34"/>
      <c r="L780" s="187"/>
      <c r="M780" s="78"/>
    </row>
    <row r="781" spans="1:13" x14ac:dyDescent="0.3">
      <c r="A781" s="232" t="s">
        <v>74</v>
      </c>
      <c r="B781" s="317" t="s">
        <v>145</v>
      </c>
      <c r="C781" s="317"/>
      <c r="D781" s="317"/>
      <c r="E781" s="317"/>
      <c r="F781" s="317"/>
      <c r="G781" s="317"/>
      <c r="H781" s="317"/>
      <c r="I781" s="317"/>
      <c r="J781" s="318"/>
      <c r="K781" s="38"/>
      <c r="L781" s="32" t="s">
        <v>144</v>
      </c>
      <c r="M781" s="67" t="s">
        <v>69</v>
      </c>
    </row>
    <row r="782" spans="1:13" x14ac:dyDescent="0.3">
      <c r="A782" s="228">
        <f>G773</f>
        <v>158</v>
      </c>
      <c r="B782" s="290"/>
      <c r="C782" s="290"/>
      <c r="D782" s="290"/>
      <c r="E782" s="290"/>
      <c r="F782" s="290"/>
      <c r="G782" s="290"/>
      <c r="H782" s="290"/>
      <c r="I782" s="290"/>
      <c r="J782" s="291"/>
      <c r="K782" s="55"/>
      <c r="L782" s="44"/>
      <c r="M782" s="90"/>
    </row>
    <row r="783" spans="1:13" x14ac:dyDescent="0.3">
      <c r="A783" s="228">
        <f t="shared" ref="A783:A787" si="94">G774</f>
        <v>159</v>
      </c>
      <c r="B783" s="290"/>
      <c r="C783" s="290"/>
      <c r="D783" s="290"/>
      <c r="E783" s="290"/>
      <c r="F783" s="290"/>
      <c r="G783" s="290"/>
      <c r="H783" s="290"/>
      <c r="I783" s="290"/>
      <c r="J783" s="291"/>
      <c r="K783" s="55"/>
      <c r="L783" s="44"/>
      <c r="M783" s="90"/>
    </row>
    <row r="784" spans="1:13" x14ac:dyDescent="0.3">
      <c r="A784" s="228">
        <f t="shared" si="94"/>
        <v>160</v>
      </c>
      <c r="B784" s="290"/>
      <c r="C784" s="290"/>
      <c r="D784" s="290"/>
      <c r="E784" s="290"/>
      <c r="F784" s="290"/>
      <c r="G784" s="290"/>
      <c r="H784" s="290"/>
      <c r="I784" s="290"/>
      <c r="J784" s="291"/>
      <c r="K784" s="55"/>
      <c r="L784" s="44"/>
      <c r="M784" s="90"/>
    </row>
    <row r="785" spans="1:13" x14ac:dyDescent="0.3">
      <c r="A785" s="228">
        <f t="shared" si="94"/>
        <v>161</v>
      </c>
      <c r="B785" s="290"/>
      <c r="C785" s="290"/>
      <c r="D785" s="290"/>
      <c r="E785" s="290"/>
      <c r="F785" s="290"/>
      <c r="G785" s="290"/>
      <c r="H785" s="290"/>
      <c r="I785" s="290"/>
      <c r="J785" s="291"/>
      <c r="K785" s="55"/>
      <c r="L785" s="44"/>
      <c r="M785" s="90"/>
    </row>
    <row r="786" spans="1:13" x14ac:dyDescent="0.3">
      <c r="A786" s="228">
        <f t="shared" si="94"/>
        <v>162</v>
      </c>
      <c r="B786" s="290"/>
      <c r="C786" s="290"/>
      <c r="D786" s="290"/>
      <c r="E786" s="290"/>
      <c r="F786" s="290"/>
      <c r="G786" s="290"/>
      <c r="H786" s="290"/>
      <c r="I786" s="290"/>
      <c r="J786" s="291"/>
      <c r="K786" s="55"/>
      <c r="L786" s="44"/>
      <c r="M786" s="90"/>
    </row>
    <row r="787" spans="1:13" ht="15" thickBot="1" x14ac:dyDescent="0.35">
      <c r="A787" s="229">
        <f t="shared" si="94"/>
        <v>163</v>
      </c>
      <c r="B787" s="335"/>
      <c r="C787" s="335"/>
      <c r="D787" s="335"/>
      <c r="E787" s="335"/>
      <c r="F787" s="335"/>
      <c r="G787" s="335"/>
      <c r="H787" s="335"/>
      <c r="I787" s="335"/>
      <c r="J787" s="336"/>
      <c r="K787" s="55"/>
      <c r="L787" s="45"/>
      <c r="M787" s="91"/>
    </row>
    <row r="788" spans="1:13" ht="4.95" customHeight="1" thickBot="1" x14ac:dyDescent="0.45">
      <c r="A788" s="40"/>
      <c r="B788" s="188"/>
      <c r="C788" s="40"/>
      <c r="D788" s="40"/>
      <c r="E788" s="40"/>
      <c r="F788" s="4"/>
      <c r="G788" s="34"/>
      <c r="H788" s="231"/>
      <c r="I788" s="187"/>
      <c r="J788" s="78"/>
      <c r="K788" s="34"/>
      <c r="L788" s="187"/>
      <c r="M788" s="78"/>
    </row>
    <row r="789" spans="1:13" ht="25.2" x14ac:dyDescent="0.4">
      <c r="A789" s="344">
        <v>6.3</v>
      </c>
      <c r="B789" s="337" t="s">
        <v>759</v>
      </c>
      <c r="C789" s="300" t="s">
        <v>23</v>
      </c>
      <c r="D789" s="300" t="s">
        <v>760</v>
      </c>
      <c r="E789" s="312">
        <f>I798</f>
        <v>36</v>
      </c>
      <c r="F789" s="7"/>
      <c r="G789" s="234">
        <v>164</v>
      </c>
      <c r="H789" s="54" t="s">
        <v>1114</v>
      </c>
      <c r="I789" s="18">
        <v>4</v>
      </c>
      <c r="J789" s="25">
        <f>I789*10%/96</f>
        <v>4.1666666666666666E-3</v>
      </c>
      <c r="K789" s="241" t="str">
        <f t="shared" ref="K789:K798" si="95">IF(AND(L789&gt;=0,L789&lt;=I789),"",IF(AND(L789&gt;I789),"*"))</f>
        <v/>
      </c>
      <c r="L789" s="20">
        <v>4</v>
      </c>
      <c r="M789" s="25">
        <f>L789*10%/96</f>
        <v>4.1666666666666666E-3</v>
      </c>
    </row>
    <row r="790" spans="1:13" ht="50.4" x14ac:dyDescent="0.4">
      <c r="A790" s="321"/>
      <c r="B790" s="338"/>
      <c r="C790" s="292"/>
      <c r="D790" s="292"/>
      <c r="E790" s="313"/>
      <c r="F790" s="7"/>
      <c r="G790" s="235">
        <v>165</v>
      </c>
      <c r="H790" s="52" t="s">
        <v>1006</v>
      </c>
      <c r="I790" s="13">
        <v>6</v>
      </c>
      <c r="J790" s="12">
        <f>I790*10%/96</f>
        <v>6.2500000000000012E-3</v>
      </c>
      <c r="K790" s="241" t="str">
        <f t="shared" si="95"/>
        <v/>
      </c>
      <c r="L790" s="14">
        <v>6</v>
      </c>
      <c r="M790" s="12">
        <f>L790*10%/96</f>
        <v>6.2500000000000012E-3</v>
      </c>
    </row>
    <row r="791" spans="1:13" ht="50.4" x14ac:dyDescent="0.4">
      <c r="A791" s="321"/>
      <c r="B791" s="338"/>
      <c r="C791" s="292"/>
      <c r="D791" s="292"/>
      <c r="E791" s="313"/>
      <c r="F791" s="7"/>
      <c r="G791" s="235">
        <v>166</v>
      </c>
      <c r="H791" s="52" t="s">
        <v>887</v>
      </c>
      <c r="I791" s="13">
        <v>6</v>
      </c>
      <c r="J791" s="12">
        <f t="shared" ref="J791:J797" si="96">I791*10%/96</f>
        <v>6.2500000000000012E-3</v>
      </c>
      <c r="K791" s="241" t="str">
        <f t="shared" si="95"/>
        <v/>
      </c>
      <c r="L791" s="14">
        <v>6</v>
      </c>
      <c r="M791" s="12">
        <f t="shared" ref="M791:M797" si="97">L791*10%/96</f>
        <v>6.2500000000000012E-3</v>
      </c>
    </row>
    <row r="792" spans="1:13" ht="22.2" customHeight="1" x14ac:dyDescent="0.3">
      <c r="A792" s="321"/>
      <c r="B792" s="338"/>
      <c r="C792" s="292" t="s">
        <v>61</v>
      </c>
      <c r="D792" s="292" t="s">
        <v>1007</v>
      </c>
      <c r="E792" s="313"/>
      <c r="F792" s="323"/>
      <c r="G792" s="235">
        <v>167</v>
      </c>
      <c r="H792" s="52" t="s">
        <v>764</v>
      </c>
      <c r="I792" s="13">
        <v>3</v>
      </c>
      <c r="J792" s="12">
        <f t="shared" si="96"/>
        <v>3.1250000000000006E-3</v>
      </c>
      <c r="K792" s="241" t="str">
        <f t="shared" si="95"/>
        <v/>
      </c>
      <c r="L792" s="14">
        <v>3</v>
      </c>
      <c r="M792" s="12">
        <f t="shared" si="97"/>
        <v>3.1250000000000006E-3</v>
      </c>
    </row>
    <row r="793" spans="1:13" ht="15.6" customHeight="1" x14ac:dyDescent="0.3">
      <c r="A793" s="321"/>
      <c r="B793" s="338"/>
      <c r="C793" s="292"/>
      <c r="D793" s="292"/>
      <c r="E793" s="313"/>
      <c r="F793" s="323"/>
      <c r="G793" s="235">
        <v>168</v>
      </c>
      <c r="H793" s="52" t="s">
        <v>763</v>
      </c>
      <c r="I793" s="13">
        <v>3</v>
      </c>
      <c r="J793" s="12">
        <f t="shared" si="96"/>
        <v>3.1250000000000006E-3</v>
      </c>
      <c r="K793" s="241" t="str">
        <f t="shared" si="95"/>
        <v/>
      </c>
      <c r="L793" s="14">
        <v>3</v>
      </c>
      <c r="M793" s="12">
        <f t="shared" si="97"/>
        <v>3.1250000000000006E-3</v>
      </c>
    </row>
    <row r="794" spans="1:13" ht="15" customHeight="1" x14ac:dyDescent="0.3">
      <c r="A794" s="321"/>
      <c r="B794" s="338"/>
      <c r="C794" s="292" t="s">
        <v>105</v>
      </c>
      <c r="D794" s="292" t="s">
        <v>1008</v>
      </c>
      <c r="E794" s="313"/>
      <c r="F794" s="323"/>
      <c r="G794" s="235">
        <v>169</v>
      </c>
      <c r="H794" s="52" t="s">
        <v>348</v>
      </c>
      <c r="I794" s="13">
        <v>4</v>
      </c>
      <c r="J794" s="12">
        <f t="shared" si="96"/>
        <v>4.1666666666666666E-3</v>
      </c>
      <c r="K794" s="241" t="str">
        <f t="shared" si="95"/>
        <v/>
      </c>
      <c r="L794" s="14">
        <v>4</v>
      </c>
      <c r="M794" s="12">
        <f t="shared" si="97"/>
        <v>4.1666666666666666E-3</v>
      </c>
    </row>
    <row r="795" spans="1:13" ht="19.2" customHeight="1" x14ac:dyDescent="0.3">
      <c r="A795" s="321"/>
      <c r="B795" s="338"/>
      <c r="C795" s="292"/>
      <c r="D795" s="292"/>
      <c r="E795" s="313"/>
      <c r="F795" s="323"/>
      <c r="G795" s="235">
        <v>170</v>
      </c>
      <c r="H795" s="52" t="s">
        <v>275</v>
      </c>
      <c r="I795" s="13">
        <v>3</v>
      </c>
      <c r="J795" s="12">
        <f t="shared" si="96"/>
        <v>3.1250000000000006E-3</v>
      </c>
      <c r="K795" s="241" t="str">
        <f t="shared" si="95"/>
        <v/>
      </c>
      <c r="L795" s="14">
        <v>3</v>
      </c>
      <c r="M795" s="12">
        <f t="shared" si="97"/>
        <v>3.1250000000000006E-3</v>
      </c>
    </row>
    <row r="796" spans="1:13" x14ac:dyDescent="0.3">
      <c r="A796" s="321"/>
      <c r="B796" s="338"/>
      <c r="C796" s="292"/>
      <c r="D796" s="292"/>
      <c r="E796" s="313"/>
      <c r="F796" s="323"/>
      <c r="G796" s="235">
        <v>171</v>
      </c>
      <c r="H796" s="52" t="s">
        <v>349</v>
      </c>
      <c r="I796" s="13">
        <v>3</v>
      </c>
      <c r="J796" s="12">
        <f t="shared" si="96"/>
        <v>3.1250000000000006E-3</v>
      </c>
      <c r="K796" s="241" t="str">
        <f t="shared" si="95"/>
        <v/>
      </c>
      <c r="L796" s="14">
        <v>3</v>
      </c>
      <c r="M796" s="12">
        <f t="shared" si="97"/>
        <v>3.1250000000000006E-3</v>
      </c>
    </row>
    <row r="797" spans="1:13" ht="25.2" x14ac:dyDescent="0.4">
      <c r="A797" s="321"/>
      <c r="B797" s="338"/>
      <c r="C797" s="292" t="s">
        <v>161</v>
      </c>
      <c r="D797" s="292" t="s">
        <v>761</v>
      </c>
      <c r="E797" s="313"/>
      <c r="F797" s="226"/>
      <c r="G797" s="235">
        <v>172</v>
      </c>
      <c r="H797" s="52" t="s">
        <v>762</v>
      </c>
      <c r="I797" s="95">
        <v>4</v>
      </c>
      <c r="J797" s="12">
        <f t="shared" si="96"/>
        <v>4.1666666666666666E-3</v>
      </c>
      <c r="K797" s="241" t="str">
        <f t="shared" si="95"/>
        <v/>
      </c>
      <c r="L797" s="26">
        <v>4</v>
      </c>
      <c r="M797" s="12">
        <f t="shared" si="97"/>
        <v>4.1666666666666666E-3</v>
      </c>
    </row>
    <row r="798" spans="1:13" ht="16.2" thickBot="1" x14ac:dyDescent="0.45">
      <c r="A798" s="322"/>
      <c r="B798" s="339"/>
      <c r="C798" s="293"/>
      <c r="D798" s="293"/>
      <c r="E798" s="314"/>
      <c r="F798" s="6"/>
      <c r="G798" s="307" t="s">
        <v>146</v>
      </c>
      <c r="H798" s="308"/>
      <c r="I798" s="9">
        <f>SUM(I789:I797)</f>
        <v>36</v>
      </c>
      <c r="J798" s="27">
        <f>SUM(J789:J797)</f>
        <v>3.7499999999999999E-2</v>
      </c>
      <c r="K798" s="241" t="str">
        <f t="shared" si="95"/>
        <v/>
      </c>
      <c r="L798" s="11">
        <f>SUM(L789:L797)</f>
        <v>36</v>
      </c>
      <c r="M798" s="27">
        <f>SUM(M789:M797)</f>
        <v>3.7499999999999999E-2</v>
      </c>
    </row>
    <row r="799" spans="1:13" ht="4.95" customHeight="1" thickBot="1" x14ac:dyDescent="0.45">
      <c r="A799" s="36"/>
      <c r="B799" s="169"/>
      <c r="C799" s="36"/>
      <c r="D799" s="231"/>
      <c r="E799" s="231"/>
      <c r="F799" s="4"/>
      <c r="G799" s="178"/>
      <c r="H799" s="178"/>
      <c r="I799" s="182"/>
      <c r="J799" s="183"/>
      <c r="K799" s="4"/>
      <c r="L799" s="182"/>
      <c r="M799" s="183"/>
    </row>
    <row r="800" spans="1:13" x14ac:dyDescent="0.3">
      <c r="A800" s="232" t="s">
        <v>74</v>
      </c>
      <c r="B800" s="317" t="s">
        <v>145</v>
      </c>
      <c r="C800" s="317"/>
      <c r="D800" s="317"/>
      <c r="E800" s="317"/>
      <c r="F800" s="317"/>
      <c r="G800" s="317"/>
      <c r="H800" s="317"/>
      <c r="I800" s="317"/>
      <c r="J800" s="318"/>
      <c r="K800" s="38"/>
      <c r="L800" s="32" t="s">
        <v>144</v>
      </c>
      <c r="M800" s="67" t="s">
        <v>69</v>
      </c>
    </row>
    <row r="801" spans="1:13" x14ac:dyDescent="0.3">
      <c r="A801" s="228">
        <f>G789</f>
        <v>164</v>
      </c>
      <c r="B801" s="290"/>
      <c r="C801" s="290"/>
      <c r="D801" s="290"/>
      <c r="E801" s="290"/>
      <c r="F801" s="290"/>
      <c r="G801" s="290"/>
      <c r="H801" s="290"/>
      <c r="I801" s="290"/>
      <c r="J801" s="291"/>
      <c r="K801" s="55"/>
      <c r="L801" s="44"/>
      <c r="M801" s="90"/>
    </row>
    <row r="802" spans="1:13" x14ac:dyDescent="0.3">
      <c r="A802" s="228">
        <f t="shared" ref="A802:A809" si="98">G790</f>
        <v>165</v>
      </c>
      <c r="B802" s="290"/>
      <c r="C802" s="290"/>
      <c r="D802" s="290"/>
      <c r="E802" s="290"/>
      <c r="F802" s="290"/>
      <c r="G802" s="290"/>
      <c r="H802" s="290"/>
      <c r="I802" s="290"/>
      <c r="J802" s="291"/>
      <c r="K802" s="55"/>
      <c r="L802" s="44"/>
      <c r="M802" s="90"/>
    </row>
    <row r="803" spans="1:13" x14ac:dyDescent="0.3">
      <c r="A803" s="228">
        <f t="shared" si="98"/>
        <v>166</v>
      </c>
      <c r="B803" s="290"/>
      <c r="C803" s="290"/>
      <c r="D803" s="290"/>
      <c r="E803" s="290"/>
      <c r="F803" s="290"/>
      <c r="G803" s="290"/>
      <c r="H803" s="290"/>
      <c r="I803" s="290"/>
      <c r="J803" s="291"/>
      <c r="K803" s="55"/>
      <c r="L803" s="44"/>
      <c r="M803" s="90"/>
    </row>
    <row r="804" spans="1:13" x14ac:dyDescent="0.3">
      <c r="A804" s="228">
        <f t="shared" si="98"/>
        <v>167</v>
      </c>
      <c r="B804" s="290"/>
      <c r="C804" s="290"/>
      <c r="D804" s="290"/>
      <c r="E804" s="290"/>
      <c r="F804" s="290"/>
      <c r="G804" s="290"/>
      <c r="H804" s="290"/>
      <c r="I804" s="290"/>
      <c r="J804" s="291"/>
      <c r="K804" s="55"/>
      <c r="L804" s="44"/>
      <c r="M804" s="90"/>
    </row>
    <row r="805" spans="1:13" x14ac:dyDescent="0.3">
      <c r="A805" s="228">
        <f t="shared" si="98"/>
        <v>168</v>
      </c>
      <c r="B805" s="290"/>
      <c r="C805" s="290"/>
      <c r="D805" s="290"/>
      <c r="E805" s="290"/>
      <c r="F805" s="290"/>
      <c r="G805" s="290"/>
      <c r="H805" s="290"/>
      <c r="I805" s="290"/>
      <c r="J805" s="291"/>
      <c r="K805" s="55"/>
      <c r="L805" s="44"/>
      <c r="M805" s="90"/>
    </row>
    <row r="806" spans="1:13" x14ac:dyDescent="0.3">
      <c r="A806" s="228">
        <f t="shared" si="98"/>
        <v>169</v>
      </c>
      <c r="B806" s="290"/>
      <c r="C806" s="290"/>
      <c r="D806" s="290"/>
      <c r="E806" s="290"/>
      <c r="F806" s="290"/>
      <c r="G806" s="290"/>
      <c r="H806" s="290"/>
      <c r="I806" s="290"/>
      <c r="J806" s="291"/>
      <c r="K806" s="55"/>
      <c r="L806" s="44"/>
      <c r="M806" s="90"/>
    </row>
    <row r="807" spans="1:13" x14ac:dyDescent="0.3">
      <c r="A807" s="228">
        <f t="shared" si="98"/>
        <v>170</v>
      </c>
      <c r="B807" s="290"/>
      <c r="C807" s="290"/>
      <c r="D807" s="290"/>
      <c r="E807" s="290"/>
      <c r="F807" s="290"/>
      <c r="G807" s="290"/>
      <c r="H807" s="290"/>
      <c r="I807" s="290"/>
      <c r="J807" s="291"/>
      <c r="K807" s="55"/>
      <c r="L807" s="44"/>
      <c r="M807" s="90"/>
    </row>
    <row r="808" spans="1:13" x14ac:dyDescent="0.3">
      <c r="A808" s="228">
        <f t="shared" si="98"/>
        <v>171</v>
      </c>
      <c r="B808" s="290"/>
      <c r="C808" s="290"/>
      <c r="D808" s="290"/>
      <c r="E808" s="290"/>
      <c r="F808" s="290"/>
      <c r="G808" s="290"/>
      <c r="H808" s="290"/>
      <c r="I808" s="290"/>
      <c r="J808" s="291"/>
      <c r="K808" s="55"/>
      <c r="L808" s="44"/>
      <c r="M808" s="90"/>
    </row>
    <row r="809" spans="1:13" ht="15" thickBot="1" x14ac:dyDescent="0.35">
      <c r="A809" s="229">
        <f t="shared" si="98"/>
        <v>172</v>
      </c>
      <c r="B809" s="335"/>
      <c r="C809" s="335"/>
      <c r="D809" s="335"/>
      <c r="E809" s="335"/>
      <c r="F809" s="335"/>
      <c r="G809" s="335"/>
      <c r="H809" s="335"/>
      <c r="I809" s="335"/>
      <c r="J809" s="336"/>
      <c r="K809" s="55"/>
      <c r="L809" s="45"/>
      <c r="M809" s="91"/>
    </row>
    <row r="810" spans="1:13" ht="4.95" customHeight="1" thickBot="1" x14ac:dyDescent="0.45">
      <c r="A810" s="36"/>
      <c r="B810" s="169"/>
      <c r="C810" s="36"/>
      <c r="D810" s="169"/>
      <c r="E810" s="169"/>
      <c r="F810" s="4"/>
      <c r="G810" s="167"/>
      <c r="H810" s="231"/>
      <c r="I810" s="182"/>
      <c r="J810" s="183"/>
      <c r="K810" s="4"/>
      <c r="L810" s="182"/>
      <c r="M810" s="183"/>
    </row>
    <row r="811" spans="1:13" ht="25.2" x14ac:dyDescent="0.3">
      <c r="A811" s="294">
        <v>6.4</v>
      </c>
      <c r="B811" s="337" t="s">
        <v>706</v>
      </c>
      <c r="C811" s="304" t="s">
        <v>106</v>
      </c>
      <c r="D811" s="300" t="s">
        <v>269</v>
      </c>
      <c r="E811" s="301">
        <f>I816</f>
        <v>15</v>
      </c>
      <c r="F811" s="323">
        <v>1</v>
      </c>
      <c r="G811" s="234">
        <v>173</v>
      </c>
      <c r="H811" s="54" t="s">
        <v>351</v>
      </c>
      <c r="I811" s="18">
        <v>4</v>
      </c>
      <c r="J811" s="19">
        <f>I811*10%/96</f>
        <v>4.1666666666666666E-3</v>
      </c>
      <c r="K811" s="241" t="str">
        <f t="shared" ref="K811:K816" si="99">IF(AND(L811&gt;=0,L811&lt;=I811),"",IF(AND(L811&gt;I811),"*"))</f>
        <v/>
      </c>
      <c r="L811" s="20">
        <v>4</v>
      </c>
      <c r="M811" s="19">
        <f>L811*10%/96</f>
        <v>4.1666666666666666E-3</v>
      </c>
    </row>
    <row r="812" spans="1:13" ht="25.2" x14ac:dyDescent="0.3">
      <c r="A812" s="295"/>
      <c r="B812" s="338"/>
      <c r="C812" s="305"/>
      <c r="D812" s="292"/>
      <c r="E812" s="302"/>
      <c r="F812" s="323"/>
      <c r="G812" s="235">
        <v>174</v>
      </c>
      <c r="H812" s="52" t="s">
        <v>352</v>
      </c>
      <c r="I812" s="13">
        <v>2</v>
      </c>
      <c r="J812" s="21">
        <f>I812*10%/96</f>
        <v>2.0833333333333333E-3</v>
      </c>
      <c r="K812" s="241" t="str">
        <f t="shared" si="99"/>
        <v/>
      </c>
      <c r="L812" s="14">
        <v>2</v>
      </c>
      <c r="M812" s="21">
        <f>L812*10%/96</f>
        <v>2.0833333333333333E-3</v>
      </c>
    </row>
    <row r="813" spans="1:13" ht="37.799999999999997" x14ac:dyDescent="0.4">
      <c r="A813" s="295"/>
      <c r="B813" s="338"/>
      <c r="C813" s="230" t="s">
        <v>107</v>
      </c>
      <c r="D813" s="227" t="s">
        <v>350</v>
      </c>
      <c r="E813" s="302"/>
      <c r="F813" s="6">
        <v>1</v>
      </c>
      <c r="G813" s="235">
        <v>175</v>
      </c>
      <c r="H813" s="52" t="s">
        <v>276</v>
      </c>
      <c r="I813" s="13">
        <v>5</v>
      </c>
      <c r="J813" s="21">
        <f t="shared" ref="J813:J815" si="100">I813*10%/96</f>
        <v>5.208333333333333E-3</v>
      </c>
      <c r="K813" s="241" t="str">
        <f t="shared" si="99"/>
        <v/>
      </c>
      <c r="L813" s="14">
        <v>5</v>
      </c>
      <c r="M813" s="21">
        <f t="shared" ref="M813:M815" si="101">L813*10%/96</f>
        <v>5.208333333333333E-3</v>
      </c>
    </row>
    <row r="814" spans="1:13" x14ac:dyDescent="0.3">
      <c r="A814" s="295"/>
      <c r="B814" s="338"/>
      <c r="C814" s="305" t="s">
        <v>108</v>
      </c>
      <c r="D814" s="292" t="s">
        <v>722</v>
      </c>
      <c r="E814" s="302"/>
      <c r="F814" s="323">
        <v>1</v>
      </c>
      <c r="G814" s="235">
        <v>176</v>
      </c>
      <c r="H814" s="52" t="s">
        <v>766</v>
      </c>
      <c r="I814" s="13">
        <v>2</v>
      </c>
      <c r="J814" s="21">
        <f t="shared" si="100"/>
        <v>2.0833333333333333E-3</v>
      </c>
      <c r="K814" s="241" t="str">
        <f t="shared" si="99"/>
        <v/>
      </c>
      <c r="L814" s="14">
        <v>2</v>
      </c>
      <c r="M814" s="21">
        <f t="shared" si="101"/>
        <v>2.0833333333333333E-3</v>
      </c>
    </row>
    <row r="815" spans="1:13" x14ac:dyDescent="0.3">
      <c r="A815" s="295"/>
      <c r="B815" s="338"/>
      <c r="C815" s="305"/>
      <c r="D815" s="292"/>
      <c r="E815" s="302"/>
      <c r="F815" s="323"/>
      <c r="G815" s="235">
        <v>177</v>
      </c>
      <c r="H815" s="52" t="s">
        <v>164</v>
      </c>
      <c r="I815" s="13">
        <v>2</v>
      </c>
      <c r="J815" s="21">
        <f t="shared" si="100"/>
        <v>2.0833333333333333E-3</v>
      </c>
      <c r="K815" s="241" t="str">
        <f t="shared" si="99"/>
        <v/>
      </c>
      <c r="L815" s="14">
        <v>2</v>
      </c>
      <c r="M815" s="21">
        <f t="shared" si="101"/>
        <v>2.0833333333333333E-3</v>
      </c>
    </row>
    <row r="816" spans="1:13" ht="16.2" thickBot="1" x14ac:dyDescent="0.45">
      <c r="A816" s="296"/>
      <c r="B816" s="339"/>
      <c r="C816" s="306"/>
      <c r="D816" s="293"/>
      <c r="E816" s="303"/>
      <c r="F816" s="6"/>
      <c r="G816" s="307" t="s">
        <v>146</v>
      </c>
      <c r="H816" s="308"/>
      <c r="I816" s="15">
        <f>SUM(I811:I815)</f>
        <v>15</v>
      </c>
      <c r="J816" s="16">
        <f>SUM(J811:J815)</f>
        <v>1.5625E-2</v>
      </c>
      <c r="K816" s="241" t="str">
        <f t="shared" si="99"/>
        <v/>
      </c>
      <c r="L816" s="17">
        <f>SUM(L811:L815)</f>
        <v>15</v>
      </c>
      <c r="M816" s="16">
        <f>SUM(M811:M815)</f>
        <v>1.5625E-2</v>
      </c>
    </row>
    <row r="817" spans="1:13" ht="4.95" customHeight="1" thickBot="1" x14ac:dyDescent="0.45">
      <c r="A817" s="34"/>
      <c r="B817" s="169"/>
      <c r="C817" s="34"/>
      <c r="D817" s="231"/>
      <c r="E817" s="231"/>
      <c r="F817" s="5"/>
      <c r="G817" s="178"/>
      <c r="H817" s="178"/>
      <c r="I817" s="171"/>
      <c r="J817" s="172"/>
      <c r="K817" s="5"/>
      <c r="L817" s="175"/>
      <c r="M817" s="186"/>
    </row>
    <row r="818" spans="1:13" x14ac:dyDescent="0.3">
      <c r="A818" s="232" t="s">
        <v>74</v>
      </c>
      <c r="B818" s="317" t="s">
        <v>145</v>
      </c>
      <c r="C818" s="317"/>
      <c r="D818" s="317"/>
      <c r="E818" s="317"/>
      <c r="F818" s="317"/>
      <c r="G818" s="317"/>
      <c r="H818" s="317"/>
      <c r="I818" s="317"/>
      <c r="J818" s="318"/>
      <c r="K818" s="38"/>
      <c r="L818" s="32" t="s">
        <v>144</v>
      </c>
      <c r="M818" s="67" t="s">
        <v>69</v>
      </c>
    </row>
    <row r="819" spans="1:13" x14ac:dyDescent="0.3">
      <c r="A819" s="235">
        <f>G811</f>
        <v>173</v>
      </c>
      <c r="B819" s="290"/>
      <c r="C819" s="290"/>
      <c r="D819" s="290"/>
      <c r="E819" s="290"/>
      <c r="F819" s="290"/>
      <c r="G819" s="290"/>
      <c r="H819" s="290"/>
      <c r="I819" s="290"/>
      <c r="J819" s="291"/>
      <c r="K819" s="55"/>
      <c r="L819" s="44"/>
      <c r="M819" s="90"/>
    </row>
    <row r="820" spans="1:13" x14ac:dyDescent="0.3">
      <c r="A820" s="235">
        <f t="shared" ref="A820:A823" si="102">G812</f>
        <v>174</v>
      </c>
      <c r="B820" s="290"/>
      <c r="C820" s="290"/>
      <c r="D820" s="290"/>
      <c r="E820" s="290"/>
      <c r="F820" s="290"/>
      <c r="G820" s="290"/>
      <c r="H820" s="290"/>
      <c r="I820" s="290"/>
      <c r="J820" s="291"/>
      <c r="K820" s="55"/>
      <c r="L820" s="44"/>
      <c r="M820" s="90"/>
    </row>
    <row r="821" spans="1:13" x14ac:dyDescent="0.3">
      <c r="A821" s="235">
        <f t="shared" si="102"/>
        <v>175</v>
      </c>
      <c r="B821" s="290"/>
      <c r="C821" s="290"/>
      <c r="D821" s="290"/>
      <c r="E821" s="290"/>
      <c r="F821" s="290"/>
      <c r="G821" s="290"/>
      <c r="H821" s="290"/>
      <c r="I821" s="290"/>
      <c r="J821" s="291"/>
      <c r="K821" s="55"/>
      <c r="L821" s="44"/>
      <c r="M821" s="90"/>
    </row>
    <row r="822" spans="1:13" x14ac:dyDescent="0.3">
      <c r="A822" s="235">
        <f t="shared" si="102"/>
        <v>176</v>
      </c>
      <c r="B822" s="290"/>
      <c r="C822" s="290"/>
      <c r="D822" s="290"/>
      <c r="E822" s="290"/>
      <c r="F822" s="290"/>
      <c r="G822" s="290"/>
      <c r="H822" s="290"/>
      <c r="I822" s="290"/>
      <c r="J822" s="291"/>
      <c r="K822" s="55"/>
      <c r="L822" s="44"/>
      <c r="M822" s="90"/>
    </row>
    <row r="823" spans="1:13" ht="15" thickBot="1" x14ac:dyDescent="0.35">
      <c r="A823" s="236">
        <f t="shared" si="102"/>
        <v>177</v>
      </c>
      <c r="B823" s="335"/>
      <c r="C823" s="335"/>
      <c r="D823" s="335"/>
      <c r="E823" s="335"/>
      <c r="F823" s="335"/>
      <c r="G823" s="335"/>
      <c r="H823" s="335"/>
      <c r="I823" s="335"/>
      <c r="J823" s="336"/>
      <c r="K823" s="55"/>
      <c r="L823" s="45"/>
      <c r="M823" s="91"/>
    </row>
    <row r="824" spans="1:13" ht="4.95" customHeight="1" thickBot="1" x14ac:dyDescent="0.45">
      <c r="A824" s="5"/>
      <c r="B824" s="5"/>
      <c r="C824" s="5"/>
      <c r="D824" s="5"/>
      <c r="E824" s="5"/>
      <c r="F824" s="5"/>
      <c r="G824" s="5"/>
      <c r="H824" s="5"/>
      <c r="I824" s="5"/>
      <c r="J824" s="5"/>
      <c r="K824" s="5"/>
      <c r="L824" s="5"/>
      <c r="M824" s="5"/>
    </row>
    <row r="825" spans="1:13" ht="15.6" x14ac:dyDescent="0.4">
      <c r="A825" s="294">
        <v>6.5</v>
      </c>
      <c r="B825" s="337" t="s">
        <v>707</v>
      </c>
      <c r="C825" s="304" t="s">
        <v>223</v>
      </c>
      <c r="D825" s="300" t="s">
        <v>353</v>
      </c>
      <c r="E825" s="342">
        <f>I830</f>
        <v>10</v>
      </c>
      <c r="F825" s="6"/>
      <c r="G825" s="234">
        <v>178</v>
      </c>
      <c r="H825" s="54" t="s">
        <v>354</v>
      </c>
      <c r="I825" s="18">
        <v>2</v>
      </c>
      <c r="J825" s="19">
        <f>I825*10%/96</f>
        <v>2.0833333333333333E-3</v>
      </c>
      <c r="K825" s="241" t="str">
        <f t="shared" ref="K825:K830" si="103">IF(AND(L825&gt;=0,L825&lt;=I825),"",IF(AND(L825&gt;I825),"*"))</f>
        <v/>
      </c>
      <c r="L825" s="20">
        <v>2</v>
      </c>
      <c r="M825" s="19">
        <f>L825*10%/96</f>
        <v>2.0833333333333333E-3</v>
      </c>
    </row>
    <row r="826" spans="1:13" ht="50.4" x14ac:dyDescent="0.3">
      <c r="A826" s="295"/>
      <c r="B826" s="338"/>
      <c r="C826" s="305"/>
      <c r="D826" s="292"/>
      <c r="E826" s="320"/>
      <c r="F826" s="323"/>
      <c r="G826" s="235">
        <v>179</v>
      </c>
      <c r="H826" s="52" t="s">
        <v>767</v>
      </c>
      <c r="I826" s="13">
        <v>2</v>
      </c>
      <c r="J826" s="21">
        <f>I826*10%/96</f>
        <v>2.0833333333333333E-3</v>
      </c>
      <c r="K826" s="241" t="str">
        <f t="shared" si="103"/>
        <v/>
      </c>
      <c r="L826" s="14">
        <v>2</v>
      </c>
      <c r="M826" s="21">
        <f>L826*10%/96</f>
        <v>2.0833333333333333E-3</v>
      </c>
    </row>
    <row r="827" spans="1:13" x14ac:dyDescent="0.3">
      <c r="A827" s="295"/>
      <c r="B827" s="338"/>
      <c r="C827" s="305"/>
      <c r="D827" s="292"/>
      <c r="E827" s="320"/>
      <c r="F827" s="323"/>
      <c r="G827" s="235">
        <v>180</v>
      </c>
      <c r="H827" s="52" t="s">
        <v>277</v>
      </c>
      <c r="I827" s="13">
        <v>3</v>
      </c>
      <c r="J827" s="21">
        <f t="shared" ref="J827:J829" si="104">I827*10%/96</f>
        <v>3.1250000000000006E-3</v>
      </c>
      <c r="K827" s="241" t="str">
        <f t="shared" si="103"/>
        <v/>
      </c>
      <c r="L827" s="14">
        <v>3</v>
      </c>
      <c r="M827" s="21">
        <f t="shared" ref="M827:M829" si="105">L827*10%/96</f>
        <v>3.1250000000000006E-3</v>
      </c>
    </row>
    <row r="828" spans="1:13" ht="37.799999999999997" x14ac:dyDescent="0.3">
      <c r="A828" s="295"/>
      <c r="B828" s="338"/>
      <c r="C828" s="305" t="s">
        <v>109</v>
      </c>
      <c r="D828" s="292" t="s">
        <v>355</v>
      </c>
      <c r="E828" s="320"/>
      <c r="F828" s="323"/>
      <c r="G828" s="235">
        <v>181</v>
      </c>
      <c r="H828" s="52" t="s">
        <v>768</v>
      </c>
      <c r="I828" s="13">
        <v>1</v>
      </c>
      <c r="J828" s="21">
        <f t="shared" si="104"/>
        <v>1.0416666666666667E-3</v>
      </c>
      <c r="K828" s="241" t="str">
        <f t="shared" si="103"/>
        <v/>
      </c>
      <c r="L828" s="14">
        <v>1</v>
      </c>
      <c r="M828" s="21">
        <f t="shared" si="105"/>
        <v>1.0416666666666667E-3</v>
      </c>
    </row>
    <row r="829" spans="1:13" x14ac:dyDescent="0.3">
      <c r="A829" s="295"/>
      <c r="B829" s="338"/>
      <c r="C829" s="305"/>
      <c r="D829" s="292"/>
      <c r="E829" s="320"/>
      <c r="F829" s="323"/>
      <c r="G829" s="235">
        <v>182</v>
      </c>
      <c r="H829" s="52" t="s">
        <v>769</v>
      </c>
      <c r="I829" s="13">
        <v>2</v>
      </c>
      <c r="J829" s="21">
        <f t="shared" si="104"/>
        <v>2.0833333333333333E-3</v>
      </c>
      <c r="K829" s="241" t="str">
        <f t="shared" si="103"/>
        <v/>
      </c>
      <c r="L829" s="14">
        <v>2</v>
      </c>
      <c r="M829" s="21">
        <f t="shared" si="105"/>
        <v>2.0833333333333333E-3</v>
      </c>
    </row>
    <row r="830" spans="1:13" ht="16.2" thickBot="1" x14ac:dyDescent="0.45">
      <c r="A830" s="296"/>
      <c r="B830" s="339"/>
      <c r="C830" s="306"/>
      <c r="D830" s="293"/>
      <c r="E830" s="343"/>
      <c r="F830" s="6"/>
      <c r="G830" s="307" t="s">
        <v>146</v>
      </c>
      <c r="H830" s="308"/>
      <c r="I830" s="15">
        <f>SUM(I825:I829)</f>
        <v>10</v>
      </c>
      <c r="J830" s="24">
        <f>SUM(J825:J829)</f>
        <v>1.0416666666666666E-2</v>
      </c>
      <c r="K830" s="241" t="str">
        <f t="shared" si="103"/>
        <v/>
      </c>
      <c r="L830" s="17">
        <f>SUM(L825:L829)</f>
        <v>10</v>
      </c>
      <c r="M830" s="24">
        <f>SUM(M825:M829)</f>
        <v>1.0416666666666666E-2</v>
      </c>
    </row>
    <row r="831" spans="1:13" ht="4.95" customHeight="1" thickBot="1" x14ac:dyDescent="0.45">
      <c r="A831" s="5"/>
      <c r="B831" s="5"/>
      <c r="C831" s="5"/>
      <c r="D831" s="5"/>
      <c r="E831" s="5"/>
      <c r="F831" s="5"/>
      <c r="G831" s="5"/>
      <c r="H831" s="5"/>
      <c r="I831" s="5"/>
      <c r="J831" s="5"/>
      <c r="K831" s="5"/>
      <c r="L831" s="5"/>
      <c r="M831" s="5"/>
    </row>
    <row r="832" spans="1:13" x14ac:dyDescent="0.3">
      <c r="A832" s="232" t="s">
        <v>74</v>
      </c>
      <c r="B832" s="317" t="s">
        <v>145</v>
      </c>
      <c r="C832" s="317"/>
      <c r="D832" s="317"/>
      <c r="E832" s="317"/>
      <c r="F832" s="317"/>
      <c r="G832" s="317"/>
      <c r="H832" s="317"/>
      <c r="I832" s="317"/>
      <c r="J832" s="318"/>
      <c r="K832" s="38"/>
      <c r="L832" s="32" t="s">
        <v>144</v>
      </c>
      <c r="M832" s="67" t="s">
        <v>69</v>
      </c>
    </row>
    <row r="833" spans="1:13" x14ac:dyDescent="0.3">
      <c r="A833" s="235">
        <f>G825</f>
        <v>178</v>
      </c>
      <c r="B833" s="290"/>
      <c r="C833" s="290"/>
      <c r="D833" s="290"/>
      <c r="E833" s="290"/>
      <c r="F833" s="290"/>
      <c r="G833" s="290"/>
      <c r="H833" s="290"/>
      <c r="I833" s="290"/>
      <c r="J833" s="291"/>
      <c r="K833" s="55"/>
      <c r="L833" s="44"/>
      <c r="M833" s="90"/>
    </row>
    <row r="834" spans="1:13" x14ac:dyDescent="0.3">
      <c r="A834" s="235">
        <f t="shared" ref="A834:A837" si="106">G826</f>
        <v>179</v>
      </c>
      <c r="B834" s="290"/>
      <c r="C834" s="290"/>
      <c r="D834" s="290"/>
      <c r="E834" s="290"/>
      <c r="F834" s="290"/>
      <c r="G834" s="290"/>
      <c r="H834" s="290"/>
      <c r="I834" s="290"/>
      <c r="J834" s="291"/>
      <c r="K834" s="55"/>
      <c r="L834" s="44"/>
      <c r="M834" s="90"/>
    </row>
    <row r="835" spans="1:13" x14ac:dyDescent="0.3">
      <c r="A835" s="235">
        <f t="shared" si="106"/>
        <v>180</v>
      </c>
      <c r="B835" s="290"/>
      <c r="C835" s="290"/>
      <c r="D835" s="290"/>
      <c r="E835" s="290"/>
      <c r="F835" s="290"/>
      <c r="G835" s="290"/>
      <c r="H835" s="290"/>
      <c r="I835" s="290"/>
      <c r="J835" s="291"/>
      <c r="K835" s="55"/>
      <c r="L835" s="44"/>
      <c r="M835" s="90"/>
    </row>
    <row r="836" spans="1:13" x14ac:dyDescent="0.3">
      <c r="A836" s="235">
        <f t="shared" si="106"/>
        <v>181</v>
      </c>
      <c r="B836" s="290"/>
      <c r="C836" s="290"/>
      <c r="D836" s="290"/>
      <c r="E836" s="290"/>
      <c r="F836" s="290"/>
      <c r="G836" s="290"/>
      <c r="H836" s="290"/>
      <c r="I836" s="290"/>
      <c r="J836" s="291"/>
      <c r="K836" s="55"/>
      <c r="L836" s="44"/>
      <c r="M836" s="90"/>
    </row>
    <row r="837" spans="1:13" ht="15" thickBot="1" x14ac:dyDescent="0.35">
      <c r="A837" s="236">
        <f t="shared" si="106"/>
        <v>182</v>
      </c>
      <c r="B837" s="335"/>
      <c r="C837" s="335"/>
      <c r="D837" s="335"/>
      <c r="E837" s="335"/>
      <c r="F837" s="335"/>
      <c r="G837" s="335"/>
      <c r="H837" s="335"/>
      <c r="I837" s="335"/>
      <c r="J837" s="336"/>
      <c r="K837" s="55"/>
      <c r="L837" s="45"/>
      <c r="M837" s="91"/>
    </row>
    <row r="838" spans="1:13" ht="4.95" customHeight="1" thickBot="1" x14ac:dyDescent="0.45">
      <c r="A838" s="5"/>
      <c r="B838" s="5"/>
      <c r="C838" s="5"/>
      <c r="D838" s="5"/>
      <c r="E838" s="5"/>
      <c r="F838" s="5"/>
      <c r="G838" s="5"/>
      <c r="H838" s="5"/>
      <c r="I838" s="5"/>
      <c r="J838" s="5"/>
      <c r="K838" s="5"/>
      <c r="L838" s="5"/>
      <c r="M838" s="5"/>
    </row>
    <row r="839" spans="1:13" ht="37.799999999999997" customHeight="1" x14ac:dyDescent="0.3">
      <c r="A839" s="328" t="s">
        <v>1074</v>
      </c>
      <c r="B839" s="329"/>
      <c r="C839" s="329"/>
      <c r="D839" s="329"/>
      <c r="E839" s="330"/>
      <c r="F839" s="60" t="s">
        <v>83</v>
      </c>
      <c r="G839" s="331" t="s">
        <v>218</v>
      </c>
      <c r="H839" s="332"/>
      <c r="I839" s="324">
        <f>I860+I902+I933+I947</f>
        <v>90</v>
      </c>
      <c r="J839" s="325"/>
      <c r="K839" s="68">
        <v>7</v>
      </c>
      <c r="L839" s="69" t="s">
        <v>241</v>
      </c>
      <c r="M839" s="70">
        <f>L860+L902+L933+L947</f>
        <v>90</v>
      </c>
    </row>
    <row r="840" spans="1:13" ht="24.6" customHeight="1" x14ac:dyDescent="0.4">
      <c r="A840" s="319" t="s">
        <v>74</v>
      </c>
      <c r="B840" s="326" t="s">
        <v>79</v>
      </c>
      <c r="C840" s="327" t="s">
        <v>78</v>
      </c>
      <c r="D840" s="326" t="s">
        <v>52</v>
      </c>
      <c r="E840" s="320" t="s">
        <v>80</v>
      </c>
      <c r="F840" s="6"/>
      <c r="G840" s="319" t="s">
        <v>81</v>
      </c>
      <c r="H840" s="326" t="s">
        <v>141</v>
      </c>
      <c r="I840" s="327" t="s">
        <v>142</v>
      </c>
      <c r="J840" s="320" t="s">
        <v>143</v>
      </c>
      <c r="K840" s="6"/>
      <c r="L840" s="319" t="s">
        <v>916</v>
      </c>
      <c r="M840" s="320"/>
    </row>
    <row r="841" spans="1:13" ht="15.6" x14ac:dyDescent="0.4">
      <c r="A841" s="319"/>
      <c r="B841" s="326"/>
      <c r="C841" s="327"/>
      <c r="D841" s="326"/>
      <c r="E841" s="320"/>
      <c r="F841" s="6"/>
      <c r="G841" s="319"/>
      <c r="H841" s="326"/>
      <c r="I841" s="327"/>
      <c r="J841" s="320"/>
      <c r="K841" s="6"/>
      <c r="L841" s="228" t="s">
        <v>75</v>
      </c>
      <c r="M841" s="237" t="s">
        <v>140</v>
      </c>
    </row>
    <row r="842" spans="1:13" ht="37.799999999999997" x14ac:dyDescent="0.3">
      <c r="A842" s="321">
        <v>7.1</v>
      </c>
      <c r="B842" s="298" t="s">
        <v>1073</v>
      </c>
      <c r="C842" s="292" t="s">
        <v>24</v>
      </c>
      <c r="D842" s="292" t="s">
        <v>775</v>
      </c>
      <c r="E842" s="313">
        <f>I860</f>
        <v>41</v>
      </c>
      <c r="F842" s="323">
        <v>1</v>
      </c>
      <c r="G842" s="235">
        <v>183</v>
      </c>
      <c r="H842" s="52" t="s">
        <v>770</v>
      </c>
      <c r="I842" s="13">
        <v>4</v>
      </c>
      <c r="J842" s="12">
        <f>I842*9%/90</f>
        <v>4.0000000000000001E-3</v>
      </c>
      <c r="K842" s="241" t="str">
        <f t="shared" ref="K842:K860" si="107">IF(AND(L842&gt;=0,L842&lt;=I842),"",IF(AND(L842&gt;I842),"*"))</f>
        <v/>
      </c>
      <c r="L842" s="14">
        <v>4</v>
      </c>
      <c r="M842" s="12">
        <f>L842*9%/90</f>
        <v>4.0000000000000001E-3</v>
      </c>
    </row>
    <row r="843" spans="1:13" x14ac:dyDescent="0.3">
      <c r="A843" s="321"/>
      <c r="B843" s="298"/>
      <c r="C843" s="292"/>
      <c r="D843" s="292"/>
      <c r="E843" s="313"/>
      <c r="F843" s="323"/>
      <c r="G843" s="235">
        <v>184</v>
      </c>
      <c r="H843" s="52" t="s">
        <v>357</v>
      </c>
      <c r="I843" s="13">
        <v>2</v>
      </c>
      <c r="J843" s="12">
        <f t="shared" ref="J843:J859" si="108">I843*9%/90</f>
        <v>2E-3</v>
      </c>
      <c r="K843" s="241" t="str">
        <f t="shared" si="107"/>
        <v/>
      </c>
      <c r="L843" s="14">
        <v>2</v>
      </c>
      <c r="M843" s="12">
        <f t="shared" ref="M843:M859" si="109">L843*9%/90</f>
        <v>2E-3</v>
      </c>
    </row>
    <row r="844" spans="1:13" x14ac:dyDescent="0.3">
      <c r="A844" s="321"/>
      <c r="B844" s="298"/>
      <c r="C844" s="292"/>
      <c r="D844" s="292"/>
      <c r="E844" s="313"/>
      <c r="F844" s="323"/>
      <c r="G844" s="235">
        <v>185</v>
      </c>
      <c r="H844" s="52" t="s">
        <v>1009</v>
      </c>
      <c r="I844" s="13">
        <v>2</v>
      </c>
      <c r="J844" s="12">
        <f t="shared" si="108"/>
        <v>2E-3</v>
      </c>
      <c r="K844" s="241" t="str">
        <f t="shared" si="107"/>
        <v/>
      </c>
      <c r="L844" s="14">
        <v>2</v>
      </c>
      <c r="M844" s="12">
        <f t="shared" si="109"/>
        <v>2E-3</v>
      </c>
    </row>
    <row r="845" spans="1:13" x14ac:dyDescent="0.3">
      <c r="A845" s="321"/>
      <c r="B845" s="298"/>
      <c r="C845" s="292"/>
      <c r="D845" s="292"/>
      <c r="E845" s="313"/>
      <c r="F845" s="323"/>
      <c r="G845" s="235">
        <v>186</v>
      </c>
      <c r="H845" s="52" t="s">
        <v>358</v>
      </c>
      <c r="I845" s="13">
        <v>1</v>
      </c>
      <c r="J845" s="12">
        <f t="shared" si="108"/>
        <v>1E-3</v>
      </c>
      <c r="K845" s="241" t="str">
        <f t="shared" si="107"/>
        <v/>
      </c>
      <c r="L845" s="14">
        <v>1</v>
      </c>
      <c r="M845" s="12">
        <f t="shared" si="109"/>
        <v>1E-3</v>
      </c>
    </row>
    <row r="846" spans="1:13" x14ac:dyDescent="0.3">
      <c r="A846" s="321"/>
      <c r="B846" s="298"/>
      <c r="C846" s="292"/>
      <c r="D846" s="292"/>
      <c r="E846" s="313"/>
      <c r="F846" s="323"/>
      <c r="G846" s="235">
        <v>187</v>
      </c>
      <c r="H846" s="52" t="s">
        <v>359</v>
      </c>
      <c r="I846" s="13">
        <v>4</v>
      </c>
      <c r="J846" s="12">
        <f t="shared" si="108"/>
        <v>4.0000000000000001E-3</v>
      </c>
      <c r="K846" s="241" t="str">
        <f t="shared" si="107"/>
        <v/>
      </c>
      <c r="L846" s="14">
        <v>4</v>
      </c>
      <c r="M846" s="12">
        <f t="shared" si="109"/>
        <v>4.0000000000000001E-3</v>
      </c>
    </row>
    <row r="847" spans="1:13" ht="25.2" x14ac:dyDescent="0.3">
      <c r="A847" s="321"/>
      <c r="B847" s="298"/>
      <c r="C847" s="292"/>
      <c r="D847" s="292"/>
      <c r="E847" s="313"/>
      <c r="F847" s="323"/>
      <c r="G847" s="235">
        <v>188</v>
      </c>
      <c r="H847" s="52" t="s">
        <v>771</v>
      </c>
      <c r="I847" s="13">
        <v>4</v>
      </c>
      <c r="J847" s="12">
        <f t="shared" si="108"/>
        <v>4.0000000000000001E-3</v>
      </c>
      <c r="K847" s="241" t="str">
        <f t="shared" si="107"/>
        <v/>
      </c>
      <c r="L847" s="14">
        <v>4</v>
      </c>
      <c r="M847" s="12">
        <f t="shared" si="109"/>
        <v>4.0000000000000001E-3</v>
      </c>
    </row>
    <row r="848" spans="1:13" ht="51" customHeight="1" x14ac:dyDescent="0.3">
      <c r="A848" s="321"/>
      <c r="B848" s="298"/>
      <c r="C848" s="292" t="s">
        <v>25</v>
      </c>
      <c r="D848" s="292" t="s">
        <v>165</v>
      </c>
      <c r="E848" s="313"/>
      <c r="F848" s="323">
        <v>1</v>
      </c>
      <c r="G848" s="235">
        <v>189</v>
      </c>
      <c r="H848" s="52" t="s">
        <v>1010</v>
      </c>
      <c r="I848" s="13">
        <v>4</v>
      </c>
      <c r="J848" s="12">
        <f t="shared" si="108"/>
        <v>4.0000000000000001E-3</v>
      </c>
      <c r="K848" s="241" t="str">
        <f t="shared" si="107"/>
        <v/>
      </c>
      <c r="L848" s="14">
        <v>4</v>
      </c>
      <c r="M848" s="12">
        <f t="shared" si="109"/>
        <v>4.0000000000000001E-3</v>
      </c>
    </row>
    <row r="849" spans="1:13" ht="25.8" customHeight="1" x14ac:dyDescent="0.3">
      <c r="A849" s="321"/>
      <c r="B849" s="298"/>
      <c r="C849" s="292"/>
      <c r="D849" s="292"/>
      <c r="E849" s="313"/>
      <c r="F849" s="323"/>
      <c r="G849" s="235">
        <v>190</v>
      </c>
      <c r="H849" s="52" t="s">
        <v>1011</v>
      </c>
      <c r="I849" s="13">
        <v>1</v>
      </c>
      <c r="J849" s="12">
        <f t="shared" si="108"/>
        <v>1E-3</v>
      </c>
      <c r="K849" s="241" t="str">
        <f t="shared" si="107"/>
        <v/>
      </c>
      <c r="L849" s="14">
        <v>1</v>
      </c>
      <c r="M849" s="12">
        <f t="shared" si="109"/>
        <v>1E-3</v>
      </c>
    </row>
    <row r="850" spans="1:13" ht="37.799999999999997" x14ac:dyDescent="0.3">
      <c r="A850" s="321"/>
      <c r="B850" s="298"/>
      <c r="C850" s="292" t="s">
        <v>73</v>
      </c>
      <c r="D850" s="292" t="s">
        <v>1012</v>
      </c>
      <c r="E850" s="313"/>
      <c r="F850" s="323">
        <v>1</v>
      </c>
      <c r="G850" s="235">
        <v>191</v>
      </c>
      <c r="H850" s="52" t="s">
        <v>772</v>
      </c>
      <c r="I850" s="13">
        <v>2</v>
      </c>
      <c r="J850" s="12">
        <f t="shared" si="108"/>
        <v>2E-3</v>
      </c>
      <c r="K850" s="241" t="str">
        <f t="shared" si="107"/>
        <v/>
      </c>
      <c r="L850" s="14">
        <v>2</v>
      </c>
      <c r="M850" s="12">
        <f t="shared" si="109"/>
        <v>2E-3</v>
      </c>
    </row>
    <row r="851" spans="1:13" ht="37.799999999999997" x14ac:dyDescent="0.3">
      <c r="A851" s="321"/>
      <c r="B851" s="298"/>
      <c r="C851" s="292"/>
      <c r="D851" s="292"/>
      <c r="E851" s="313"/>
      <c r="F851" s="323"/>
      <c r="G851" s="235">
        <v>192</v>
      </c>
      <c r="H851" s="52" t="s">
        <v>360</v>
      </c>
      <c r="I851" s="13">
        <v>3</v>
      </c>
      <c r="J851" s="12">
        <f t="shared" si="108"/>
        <v>3.0000000000000001E-3</v>
      </c>
      <c r="K851" s="241" t="str">
        <f t="shared" si="107"/>
        <v/>
      </c>
      <c r="L851" s="14">
        <v>3</v>
      </c>
      <c r="M851" s="12">
        <f t="shared" si="109"/>
        <v>3.0000000000000001E-3</v>
      </c>
    </row>
    <row r="852" spans="1:13" ht="23.4" customHeight="1" x14ac:dyDescent="0.4">
      <c r="A852" s="321"/>
      <c r="B852" s="298"/>
      <c r="C852" s="292" t="s">
        <v>110</v>
      </c>
      <c r="D852" s="292" t="s">
        <v>774</v>
      </c>
      <c r="E852" s="313"/>
      <c r="F852" s="7">
        <v>1</v>
      </c>
      <c r="G852" s="235">
        <v>193</v>
      </c>
      <c r="H852" s="52" t="s">
        <v>773</v>
      </c>
      <c r="I852" s="13">
        <v>2</v>
      </c>
      <c r="J852" s="12">
        <f t="shared" si="108"/>
        <v>2E-3</v>
      </c>
      <c r="K852" s="241" t="str">
        <f t="shared" si="107"/>
        <v/>
      </c>
      <c r="L852" s="14">
        <v>2</v>
      </c>
      <c r="M852" s="12">
        <f t="shared" si="109"/>
        <v>2E-3</v>
      </c>
    </row>
    <row r="853" spans="1:13" ht="42" customHeight="1" x14ac:dyDescent="0.4">
      <c r="A853" s="321"/>
      <c r="B853" s="298"/>
      <c r="C853" s="292"/>
      <c r="D853" s="292"/>
      <c r="E853" s="313"/>
      <c r="F853" s="7">
        <v>1</v>
      </c>
      <c r="G853" s="235">
        <v>194</v>
      </c>
      <c r="H853" s="52" t="s">
        <v>669</v>
      </c>
      <c r="I853" s="13">
        <v>2</v>
      </c>
      <c r="J853" s="12">
        <f t="shared" si="108"/>
        <v>2E-3</v>
      </c>
      <c r="K853" s="241" t="str">
        <f t="shared" si="107"/>
        <v/>
      </c>
      <c r="L853" s="14">
        <v>2</v>
      </c>
      <c r="M853" s="12">
        <f t="shared" si="109"/>
        <v>2E-3</v>
      </c>
    </row>
    <row r="854" spans="1:13" ht="25.2" x14ac:dyDescent="0.3">
      <c r="A854" s="321"/>
      <c r="B854" s="298"/>
      <c r="C854" s="292" t="s">
        <v>224</v>
      </c>
      <c r="D854" s="292" t="s">
        <v>1013</v>
      </c>
      <c r="E854" s="313"/>
      <c r="F854" s="323">
        <v>1</v>
      </c>
      <c r="G854" s="235">
        <v>195</v>
      </c>
      <c r="H854" s="52" t="s">
        <v>1014</v>
      </c>
      <c r="I854" s="13">
        <v>1</v>
      </c>
      <c r="J854" s="12">
        <f t="shared" si="108"/>
        <v>1E-3</v>
      </c>
      <c r="K854" s="241" t="str">
        <f t="shared" si="107"/>
        <v/>
      </c>
      <c r="L854" s="14">
        <v>1</v>
      </c>
      <c r="M854" s="12">
        <f t="shared" si="109"/>
        <v>1E-3</v>
      </c>
    </row>
    <row r="855" spans="1:13" x14ac:dyDescent="0.3">
      <c r="A855" s="321"/>
      <c r="B855" s="298"/>
      <c r="C855" s="292"/>
      <c r="D855" s="292"/>
      <c r="E855" s="313"/>
      <c r="F855" s="323"/>
      <c r="G855" s="235">
        <v>196</v>
      </c>
      <c r="H855" s="52" t="s">
        <v>278</v>
      </c>
      <c r="I855" s="13">
        <v>1</v>
      </c>
      <c r="J855" s="12">
        <f t="shared" si="108"/>
        <v>1E-3</v>
      </c>
      <c r="K855" s="241" t="str">
        <f t="shared" si="107"/>
        <v/>
      </c>
      <c r="L855" s="14">
        <v>1</v>
      </c>
      <c r="M855" s="12">
        <f t="shared" si="109"/>
        <v>1E-3</v>
      </c>
    </row>
    <row r="856" spans="1:13" ht="37.799999999999997" x14ac:dyDescent="0.3">
      <c r="A856" s="321"/>
      <c r="B856" s="298"/>
      <c r="C856" s="292"/>
      <c r="D856" s="292"/>
      <c r="E856" s="313"/>
      <c r="F856" s="323"/>
      <c r="G856" s="235">
        <v>197</v>
      </c>
      <c r="H856" s="52" t="s">
        <v>1015</v>
      </c>
      <c r="I856" s="13">
        <v>2</v>
      </c>
      <c r="J856" s="12">
        <f t="shared" si="108"/>
        <v>2E-3</v>
      </c>
      <c r="K856" s="241" t="str">
        <f t="shared" si="107"/>
        <v/>
      </c>
      <c r="L856" s="14">
        <v>2</v>
      </c>
      <c r="M856" s="12">
        <f t="shared" si="109"/>
        <v>2E-3</v>
      </c>
    </row>
    <row r="857" spans="1:13" ht="25.2" x14ac:dyDescent="0.3">
      <c r="A857" s="321"/>
      <c r="B857" s="298"/>
      <c r="C857" s="292" t="s">
        <v>111</v>
      </c>
      <c r="D857" s="292" t="s">
        <v>356</v>
      </c>
      <c r="E857" s="313"/>
      <c r="F857" s="323">
        <v>1</v>
      </c>
      <c r="G857" s="235">
        <v>198</v>
      </c>
      <c r="H857" s="52" t="s">
        <v>361</v>
      </c>
      <c r="I857" s="13">
        <v>2</v>
      </c>
      <c r="J857" s="12">
        <f t="shared" si="108"/>
        <v>2E-3</v>
      </c>
      <c r="K857" s="241" t="str">
        <f t="shared" si="107"/>
        <v/>
      </c>
      <c r="L857" s="14">
        <v>2</v>
      </c>
      <c r="M857" s="12">
        <f t="shared" si="109"/>
        <v>2E-3</v>
      </c>
    </row>
    <row r="858" spans="1:13" x14ac:dyDescent="0.3">
      <c r="A858" s="321"/>
      <c r="B858" s="298"/>
      <c r="C858" s="292"/>
      <c r="D858" s="292"/>
      <c r="E858" s="313"/>
      <c r="F858" s="323"/>
      <c r="G858" s="235">
        <v>199</v>
      </c>
      <c r="H858" s="52" t="s">
        <v>362</v>
      </c>
      <c r="I858" s="13">
        <v>2</v>
      </c>
      <c r="J858" s="12">
        <f t="shared" si="108"/>
        <v>2E-3</v>
      </c>
      <c r="K858" s="241" t="str">
        <f t="shared" si="107"/>
        <v/>
      </c>
      <c r="L858" s="14">
        <v>2</v>
      </c>
      <c r="M858" s="12">
        <f t="shared" si="109"/>
        <v>2E-3</v>
      </c>
    </row>
    <row r="859" spans="1:13" ht="25.2" x14ac:dyDescent="0.3">
      <c r="A859" s="321"/>
      <c r="B859" s="298"/>
      <c r="C859" s="292"/>
      <c r="D859" s="292"/>
      <c r="E859" s="313"/>
      <c r="F859" s="323"/>
      <c r="G859" s="235">
        <v>200</v>
      </c>
      <c r="H859" s="52" t="s">
        <v>363</v>
      </c>
      <c r="I859" s="13">
        <v>2</v>
      </c>
      <c r="J859" s="12">
        <f t="shared" si="108"/>
        <v>2E-3</v>
      </c>
      <c r="K859" s="241" t="str">
        <f t="shared" si="107"/>
        <v/>
      </c>
      <c r="L859" s="14">
        <v>2</v>
      </c>
      <c r="M859" s="12">
        <f t="shared" si="109"/>
        <v>2E-3</v>
      </c>
    </row>
    <row r="860" spans="1:13" ht="16.2" thickBot="1" x14ac:dyDescent="0.45">
      <c r="A860" s="322"/>
      <c r="B860" s="299"/>
      <c r="C860" s="293"/>
      <c r="D860" s="293"/>
      <c r="E860" s="314"/>
      <c r="F860" s="6"/>
      <c r="G860" s="307" t="s">
        <v>146</v>
      </c>
      <c r="H860" s="308"/>
      <c r="I860" s="9">
        <f>SUM(I842:I859)</f>
        <v>41</v>
      </c>
      <c r="J860" s="27">
        <f>SUM(J842:J859)</f>
        <v>4.1000000000000009E-2</v>
      </c>
      <c r="K860" s="241" t="str">
        <f t="shared" si="107"/>
        <v/>
      </c>
      <c r="L860" s="11">
        <f>SUM(L842:L859)</f>
        <v>41</v>
      </c>
      <c r="M860" s="27">
        <f>SUM(M842:M859)</f>
        <v>4.1000000000000009E-2</v>
      </c>
    </row>
    <row r="861" spans="1:13" ht="4.95" customHeight="1" thickBot="1" x14ac:dyDescent="0.45">
      <c r="A861" s="36"/>
      <c r="B861" s="169"/>
      <c r="C861" s="36"/>
      <c r="D861" s="231"/>
      <c r="E861" s="231"/>
      <c r="F861" s="4"/>
      <c r="G861" s="178"/>
      <c r="H861" s="178"/>
      <c r="I861" s="182"/>
      <c r="J861" s="183"/>
      <c r="K861" s="4"/>
      <c r="L861" s="182"/>
      <c r="M861" s="183"/>
    </row>
    <row r="862" spans="1:13" x14ac:dyDescent="0.3">
      <c r="A862" s="232" t="s">
        <v>74</v>
      </c>
      <c r="B862" s="317" t="s">
        <v>145</v>
      </c>
      <c r="C862" s="317"/>
      <c r="D862" s="317"/>
      <c r="E862" s="317"/>
      <c r="F862" s="317"/>
      <c r="G862" s="317"/>
      <c r="H862" s="317"/>
      <c r="I862" s="317"/>
      <c r="J862" s="318"/>
      <c r="K862" s="38"/>
      <c r="L862" s="32" t="s">
        <v>144</v>
      </c>
      <c r="M862" s="67" t="s">
        <v>69</v>
      </c>
    </row>
    <row r="863" spans="1:13" x14ac:dyDescent="0.3">
      <c r="A863" s="235">
        <f>G842</f>
        <v>183</v>
      </c>
      <c r="B863" s="290"/>
      <c r="C863" s="290"/>
      <c r="D863" s="290"/>
      <c r="E863" s="290"/>
      <c r="F863" s="290"/>
      <c r="G863" s="290"/>
      <c r="H863" s="290"/>
      <c r="I863" s="290"/>
      <c r="J863" s="291"/>
      <c r="K863" s="55"/>
      <c r="L863" s="44"/>
      <c r="M863" s="90"/>
    </row>
    <row r="864" spans="1:13" x14ac:dyDescent="0.3">
      <c r="A864" s="235">
        <f t="shared" ref="A864:A880" si="110">G843</f>
        <v>184</v>
      </c>
      <c r="B864" s="290"/>
      <c r="C864" s="290"/>
      <c r="D864" s="290"/>
      <c r="E864" s="290"/>
      <c r="F864" s="290"/>
      <c r="G864" s="290"/>
      <c r="H864" s="290"/>
      <c r="I864" s="290"/>
      <c r="J864" s="291"/>
      <c r="K864" s="55"/>
      <c r="L864" s="44"/>
      <c r="M864" s="90"/>
    </row>
    <row r="865" spans="1:13" x14ac:dyDescent="0.3">
      <c r="A865" s="235">
        <f t="shared" si="110"/>
        <v>185</v>
      </c>
      <c r="B865" s="290"/>
      <c r="C865" s="290"/>
      <c r="D865" s="290"/>
      <c r="E865" s="290"/>
      <c r="F865" s="290"/>
      <c r="G865" s="290"/>
      <c r="H865" s="290"/>
      <c r="I865" s="290"/>
      <c r="J865" s="291"/>
      <c r="K865" s="55"/>
      <c r="L865" s="44"/>
      <c r="M865" s="90"/>
    </row>
    <row r="866" spans="1:13" x14ac:dyDescent="0.3">
      <c r="A866" s="235">
        <f t="shared" si="110"/>
        <v>186</v>
      </c>
      <c r="B866" s="290"/>
      <c r="C866" s="290"/>
      <c r="D866" s="290"/>
      <c r="E866" s="290"/>
      <c r="F866" s="290"/>
      <c r="G866" s="290"/>
      <c r="H866" s="290"/>
      <c r="I866" s="290"/>
      <c r="J866" s="291"/>
      <c r="K866" s="55"/>
      <c r="L866" s="44"/>
      <c r="M866" s="90"/>
    </row>
    <row r="867" spans="1:13" x14ac:dyDescent="0.3">
      <c r="A867" s="235">
        <f t="shared" si="110"/>
        <v>187</v>
      </c>
      <c r="B867" s="290"/>
      <c r="C867" s="290"/>
      <c r="D867" s="290"/>
      <c r="E867" s="290"/>
      <c r="F867" s="290"/>
      <c r="G867" s="290"/>
      <c r="H867" s="290"/>
      <c r="I867" s="290"/>
      <c r="J867" s="291"/>
      <c r="K867" s="55"/>
      <c r="L867" s="44"/>
      <c r="M867" s="90"/>
    </row>
    <row r="868" spans="1:13" ht="15.6" x14ac:dyDescent="0.4">
      <c r="A868" s="235">
        <f t="shared" si="110"/>
        <v>188</v>
      </c>
      <c r="B868" s="290"/>
      <c r="C868" s="290"/>
      <c r="D868" s="290"/>
      <c r="E868" s="290"/>
      <c r="F868" s="290"/>
      <c r="G868" s="290"/>
      <c r="H868" s="290"/>
      <c r="I868" s="290"/>
      <c r="J868" s="291"/>
      <c r="K868" s="4"/>
      <c r="L868" s="8"/>
      <c r="M868" s="79"/>
    </row>
    <row r="869" spans="1:13" ht="15.6" x14ac:dyDescent="0.4">
      <c r="A869" s="235">
        <f t="shared" si="110"/>
        <v>189</v>
      </c>
      <c r="B869" s="290"/>
      <c r="C869" s="290"/>
      <c r="D869" s="290"/>
      <c r="E869" s="290"/>
      <c r="F869" s="290"/>
      <c r="G869" s="290"/>
      <c r="H869" s="290"/>
      <c r="I869" s="290"/>
      <c r="J869" s="291"/>
      <c r="K869" s="4"/>
      <c r="L869" s="8"/>
      <c r="M869" s="79"/>
    </row>
    <row r="870" spans="1:13" ht="15.6" x14ac:dyDescent="0.4">
      <c r="A870" s="235">
        <f t="shared" si="110"/>
        <v>190</v>
      </c>
      <c r="B870" s="290"/>
      <c r="C870" s="290"/>
      <c r="D870" s="290"/>
      <c r="E870" s="290"/>
      <c r="F870" s="290"/>
      <c r="G870" s="290"/>
      <c r="H870" s="290"/>
      <c r="I870" s="290"/>
      <c r="J870" s="291"/>
      <c r="K870" s="4"/>
      <c r="L870" s="8"/>
      <c r="M870" s="79"/>
    </row>
    <row r="871" spans="1:13" ht="15.6" x14ac:dyDescent="0.4">
      <c r="A871" s="235">
        <f t="shared" si="110"/>
        <v>191</v>
      </c>
      <c r="B871" s="290"/>
      <c r="C871" s="290"/>
      <c r="D871" s="290"/>
      <c r="E871" s="290"/>
      <c r="F871" s="290"/>
      <c r="G871" s="290"/>
      <c r="H871" s="290"/>
      <c r="I871" s="290"/>
      <c r="J871" s="291"/>
      <c r="K871" s="4"/>
      <c r="L871" s="8"/>
      <c r="M871" s="79"/>
    </row>
    <row r="872" spans="1:13" ht="15.6" x14ac:dyDescent="0.4">
      <c r="A872" s="235">
        <f t="shared" si="110"/>
        <v>192</v>
      </c>
      <c r="B872" s="290"/>
      <c r="C872" s="290"/>
      <c r="D872" s="290"/>
      <c r="E872" s="290"/>
      <c r="F872" s="290"/>
      <c r="G872" s="290"/>
      <c r="H872" s="290"/>
      <c r="I872" s="290"/>
      <c r="J872" s="291"/>
      <c r="K872" s="4"/>
      <c r="L872" s="8"/>
      <c r="M872" s="79"/>
    </row>
    <row r="873" spans="1:13" ht="15.6" x14ac:dyDescent="0.4">
      <c r="A873" s="235">
        <f t="shared" si="110"/>
        <v>193</v>
      </c>
      <c r="B873" s="290"/>
      <c r="C873" s="290"/>
      <c r="D873" s="290"/>
      <c r="E873" s="290"/>
      <c r="F873" s="290"/>
      <c r="G873" s="290"/>
      <c r="H873" s="290"/>
      <c r="I873" s="290"/>
      <c r="J873" s="291"/>
      <c r="K873" s="4"/>
      <c r="L873" s="8"/>
      <c r="M873" s="79"/>
    </row>
    <row r="874" spans="1:13" ht="15.6" x14ac:dyDescent="0.4">
      <c r="A874" s="235">
        <f t="shared" si="110"/>
        <v>194</v>
      </c>
      <c r="B874" s="290"/>
      <c r="C874" s="290"/>
      <c r="D874" s="290"/>
      <c r="E874" s="290"/>
      <c r="F874" s="290"/>
      <c r="G874" s="290"/>
      <c r="H874" s="290"/>
      <c r="I874" s="290"/>
      <c r="J874" s="291"/>
      <c r="K874" s="4"/>
      <c r="L874" s="8"/>
      <c r="M874" s="79"/>
    </row>
    <row r="875" spans="1:13" ht="15.6" x14ac:dyDescent="0.4">
      <c r="A875" s="235">
        <f t="shared" si="110"/>
        <v>195</v>
      </c>
      <c r="B875" s="290"/>
      <c r="C875" s="290"/>
      <c r="D875" s="290"/>
      <c r="E875" s="290"/>
      <c r="F875" s="290"/>
      <c r="G875" s="290"/>
      <c r="H875" s="290"/>
      <c r="I875" s="290"/>
      <c r="J875" s="291"/>
      <c r="K875" s="4"/>
      <c r="L875" s="8"/>
      <c r="M875" s="79"/>
    </row>
    <row r="876" spans="1:13" ht="15.6" x14ac:dyDescent="0.4">
      <c r="A876" s="235">
        <f t="shared" si="110"/>
        <v>196</v>
      </c>
      <c r="B876" s="290"/>
      <c r="C876" s="290"/>
      <c r="D876" s="290"/>
      <c r="E876" s="290"/>
      <c r="F876" s="290"/>
      <c r="G876" s="290"/>
      <c r="H876" s="290"/>
      <c r="I876" s="290"/>
      <c r="J876" s="291"/>
      <c r="K876" s="4"/>
      <c r="L876" s="8"/>
      <c r="M876" s="79"/>
    </row>
    <row r="877" spans="1:13" ht="15.6" x14ac:dyDescent="0.4">
      <c r="A877" s="235">
        <f t="shared" si="110"/>
        <v>197</v>
      </c>
      <c r="B877" s="290"/>
      <c r="C877" s="290"/>
      <c r="D877" s="290"/>
      <c r="E877" s="290"/>
      <c r="F877" s="290"/>
      <c r="G877" s="290"/>
      <c r="H877" s="290"/>
      <c r="I877" s="290"/>
      <c r="J877" s="291"/>
      <c r="K877" s="4"/>
      <c r="L877" s="8"/>
      <c r="M877" s="79"/>
    </row>
    <row r="878" spans="1:13" ht="15.6" x14ac:dyDescent="0.4">
      <c r="A878" s="235">
        <f t="shared" si="110"/>
        <v>198</v>
      </c>
      <c r="B878" s="290"/>
      <c r="C878" s="290"/>
      <c r="D878" s="290"/>
      <c r="E878" s="290"/>
      <c r="F878" s="290"/>
      <c r="G878" s="290"/>
      <c r="H878" s="290"/>
      <c r="I878" s="290"/>
      <c r="J878" s="291"/>
      <c r="K878" s="4"/>
      <c r="L878" s="8"/>
      <c r="M878" s="79"/>
    </row>
    <row r="879" spans="1:13" ht="15.6" x14ac:dyDescent="0.4">
      <c r="A879" s="235">
        <f t="shared" si="110"/>
        <v>199</v>
      </c>
      <c r="B879" s="290"/>
      <c r="C879" s="290"/>
      <c r="D879" s="290"/>
      <c r="E879" s="290"/>
      <c r="F879" s="290"/>
      <c r="G879" s="290"/>
      <c r="H879" s="290"/>
      <c r="I879" s="290"/>
      <c r="J879" s="291"/>
      <c r="K879" s="4"/>
      <c r="L879" s="8"/>
      <c r="M879" s="79"/>
    </row>
    <row r="880" spans="1:13" ht="16.2" thickBot="1" x14ac:dyDescent="0.45">
      <c r="A880" s="236">
        <f t="shared" si="110"/>
        <v>200</v>
      </c>
      <c r="B880" s="335"/>
      <c r="C880" s="335"/>
      <c r="D880" s="335"/>
      <c r="E880" s="335"/>
      <c r="F880" s="335"/>
      <c r="G880" s="335"/>
      <c r="H880" s="335"/>
      <c r="I880" s="335"/>
      <c r="J880" s="336"/>
      <c r="K880" s="4"/>
      <c r="L880" s="80"/>
      <c r="M880" s="81"/>
    </row>
    <row r="881" spans="1:13" ht="4.95" customHeight="1" thickBot="1" x14ac:dyDescent="0.45">
      <c r="A881" s="34"/>
      <c r="B881" s="169"/>
      <c r="C881" s="36"/>
      <c r="D881" s="169"/>
      <c r="E881" s="169"/>
      <c r="F881" s="4"/>
      <c r="G881" s="167"/>
      <c r="H881" s="231"/>
      <c r="I881" s="182"/>
      <c r="J881" s="183"/>
      <c r="K881" s="4"/>
      <c r="L881" s="182"/>
      <c r="M881" s="183"/>
    </row>
    <row r="882" spans="1:13" x14ac:dyDescent="0.3">
      <c r="A882" s="294">
        <v>7.2</v>
      </c>
      <c r="B882" s="297" t="s">
        <v>906</v>
      </c>
      <c r="C882" s="304" t="s">
        <v>26</v>
      </c>
      <c r="D882" s="300" t="s">
        <v>364</v>
      </c>
      <c r="E882" s="301">
        <f>I902</f>
        <v>30</v>
      </c>
      <c r="F882" s="323">
        <v>1</v>
      </c>
      <c r="G882" s="82">
        <v>201</v>
      </c>
      <c r="H882" s="54" t="s">
        <v>1115</v>
      </c>
      <c r="I882" s="18">
        <v>1</v>
      </c>
      <c r="J882" s="19">
        <f>I882*9%/90</f>
        <v>1E-3</v>
      </c>
      <c r="K882" s="241" t="str">
        <f t="shared" ref="K882:K902" si="111">IF(AND(L882&gt;=0,L882&lt;=I882),"",IF(AND(L882&gt;I882),"*"))</f>
        <v/>
      </c>
      <c r="L882" s="20">
        <v>1</v>
      </c>
      <c r="M882" s="19">
        <f>L882*9%/90</f>
        <v>1E-3</v>
      </c>
    </row>
    <row r="883" spans="1:13" x14ac:dyDescent="0.3">
      <c r="A883" s="295"/>
      <c r="B883" s="298"/>
      <c r="C883" s="305"/>
      <c r="D883" s="292"/>
      <c r="E883" s="302"/>
      <c r="F883" s="323"/>
      <c r="G883" s="83">
        <v>202</v>
      </c>
      <c r="H883" s="62" t="s">
        <v>270</v>
      </c>
      <c r="I883" s="13">
        <v>1</v>
      </c>
      <c r="J883" s="21">
        <f>I883*9%/90</f>
        <v>1E-3</v>
      </c>
      <c r="K883" s="241" t="str">
        <f t="shared" si="111"/>
        <v/>
      </c>
      <c r="L883" s="14">
        <v>1</v>
      </c>
      <c r="M883" s="21">
        <f>L883*9%/90</f>
        <v>1E-3</v>
      </c>
    </row>
    <row r="884" spans="1:13" x14ac:dyDescent="0.3">
      <c r="A884" s="295"/>
      <c r="B884" s="298"/>
      <c r="C884" s="305"/>
      <c r="D884" s="292"/>
      <c r="E884" s="302"/>
      <c r="F884" s="323"/>
      <c r="G884" s="83">
        <v>203</v>
      </c>
      <c r="H884" s="52" t="s">
        <v>890</v>
      </c>
      <c r="I884" s="13">
        <v>1</v>
      </c>
      <c r="J884" s="21">
        <f t="shared" ref="J884:J901" si="112">I884*9%/90</f>
        <v>1E-3</v>
      </c>
      <c r="K884" s="241" t="str">
        <f t="shared" si="111"/>
        <v/>
      </c>
      <c r="L884" s="14">
        <v>1</v>
      </c>
      <c r="M884" s="21">
        <f t="shared" ref="M884:M901" si="113">L884*9%/90</f>
        <v>1E-3</v>
      </c>
    </row>
    <row r="885" spans="1:13" ht="25.8" customHeight="1" x14ac:dyDescent="0.3">
      <c r="A885" s="295"/>
      <c r="B885" s="298"/>
      <c r="C885" s="305" t="s">
        <v>112</v>
      </c>
      <c r="D885" s="292" t="s">
        <v>365</v>
      </c>
      <c r="E885" s="302"/>
      <c r="F885" s="323"/>
      <c r="G885" s="83">
        <v>204</v>
      </c>
      <c r="H885" s="52" t="s">
        <v>1016</v>
      </c>
      <c r="I885" s="13">
        <v>1</v>
      </c>
      <c r="J885" s="21">
        <f t="shared" si="112"/>
        <v>1E-3</v>
      </c>
      <c r="K885" s="241" t="str">
        <f t="shared" si="111"/>
        <v/>
      </c>
      <c r="L885" s="14">
        <v>1</v>
      </c>
      <c r="M885" s="21">
        <f t="shared" si="113"/>
        <v>1E-3</v>
      </c>
    </row>
    <row r="886" spans="1:13" ht="22.8" customHeight="1" x14ac:dyDescent="0.3">
      <c r="A886" s="295"/>
      <c r="B886" s="298"/>
      <c r="C886" s="305"/>
      <c r="D886" s="292"/>
      <c r="E886" s="302"/>
      <c r="F886" s="323"/>
      <c r="G886" s="83">
        <v>205</v>
      </c>
      <c r="H886" s="52" t="s">
        <v>1072</v>
      </c>
      <c r="I886" s="13">
        <v>1</v>
      </c>
      <c r="J886" s="21">
        <f t="shared" si="112"/>
        <v>1E-3</v>
      </c>
      <c r="K886" s="241" t="str">
        <f t="shared" si="111"/>
        <v/>
      </c>
      <c r="L886" s="14">
        <v>1</v>
      </c>
      <c r="M886" s="21">
        <f t="shared" si="113"/>
        <v>1E-3</v>
      </c>
    </row>
    <row r="887" spans="1:13" x14ac:dyDescent="0.3">
      <c r="A887" s="295"/>
      <c r="B887" s="298"/>
      <c r="C887" s="305"/>
      <c r="D887" s="292"/>
      <c r="E887" s="302"/>
      <c r="F887" s="323"/>
      <c r="G887" s="83">
        <v>206</v>
      </c>
      <c r="H887" s="52" t="s">
        <v>891</v>
      </c>
      <c r="I887" s="13">
        <v>1</v>
      </c>
      <c r="J887" s="21">
        <f t="shared" si="112"/>
        <v>1E-3</v>
      </c>
      <c r="K887" s="241" t="str">
        <f t="shared" si="111"/>
        <v/>
      </c>
      <c r="L887" s="14">
        <v>1</v>
      </c>
      <c r="M887" s="21">
        <f t="shared" si="113"/>
        <v>1E-3</v>
      </c>
    </row>
    <row r="888" spans="1:13" x14ac:dyDescent="0.3">
      <c r="A888" s="295"/>
      <c r="B888" s="298"/>
      <c r="C888" s="305" t="s">
        <v>225</v>
      </c>
      <c r="D888" s="292" t="s">
        <v>892</v>
      </c>
      <c r="E888" s="302"/>
      <c r="F888" s="323">
        <v>1</v>
      </c>
      <c r="G888" s="83">
        <v>207</v>
      </c>
      <c r="H888" s="52" t="s">
        <v>893</v>
      </c>
      <c r="I888" s="13">
        <v>2</v>
      </c>
      <c r="J888" s="21">
        <f t="shared" si="112"/>
        <v>2E-3</v>
      </c>
      <c r="K888" s="241" t="str">
        <f t="shared" si="111"/>
        <v/>
      </c>
      <c r="L888" s="14">
        <v>2</v>
      </c>
      <c r="M888" s="21">
        <f t="shared" si="113"/>
        <v>2E-3</v>
      </c>
    </row>
    <row r="889" spans="1:13" ht="25.2" x14ac:dyDescent="0.3">
      <c r="A889" s="295"/>
      <c r="B889" s="298"/>
      <c r="C889" s="305"/>
      <c r="D889" s="292"/>
      <c r="E889" s="302"/>
      <c r="F889" s="323"/>
      <c r="G889" s="83">
        <v>208</v>
      </c>
      <c r="H889" s="52" t="s">
        <v>1154</v>
      </c>
      <c r="I889" s="13">
        <v>2</v>
      </c>
      <c r="J889" s="21">
        <f t="shared" si="112"/>
        <v>2E-3</v>
      </c>
      <c r="K889" s="241" t="str">
        <f t="shared" si="111"/>
        <v/>
      </c>
      <c r="L889" s="14">
        <v>2</v>
      </c>
      <c r="M889" s="21">
        <f t="shared" si="113"/>
        <v>2E-3</v>
      </c>
    </row>
    <row r="890" spans="1:13" x14ac:dyDescent="0.3">
      <c r="A890" s="295"/>
      <c r="B890" s="298"/>
      <c r="C890" s="305"/>
      <c r="D890" s="292"/>
      <c r="E890" s="302"/>
      <c r="F890" s="323"/>
      <c r="G890" s="83">
        <v>209</v>
      </c>
      <c r="H890" s="52" t="s">
        <v>894</v>
      </c>
      <c r="I890" s="13">
        <v>1</v>
      </c>
      <c r="J890" s="21">
        <f t="shared" si="112"/>
        <v>1E-3</v>
      </c>
      <c r="K890" s="241" t="str">
        <f t="shared" si="111"/>
        <v/>
      </c>
      <c r="L890" s="14">
        <v>1</v>
      </c>
      <c r="M890" s="21">
        <f t="shared" si="113"/>
        <v>1E-3</v>
      </c>
    </row>
    <row r="891" spans="1:13" x14ac:dyDescent="0.3">
      <c r="A891" s="295"/>
      <c r="B891" s="298"/>
      <c r="C891" s="305"/>
      <c r="D891" s="292"/>
      <c r="E891" s="302"/>
      <c r="F891" s="323"/>
      <c r="G891" s="83">
        <v>210</v>
      </c>
      <c r="H891" s="52" t="s">
        <v>368</v>
      </c>
      <c r="I891" s="13">
        <v>3</v>
      </c>
      <c r="J891" s="21">
        <f t="shared" si="112"/>
        <v>3.0000000000000001E-3</v>
      </c>
      <c r="K891" s="241" t="str">
        <f t="shared" si="111"/>
        <v/>
      </c>
      <c r="L891" s="14">
        <v>3</v>
      </c>
      <c r="M891" s="21">
        <f t="shared" si="113"/>
        <v>3.0000000000000001E-3</v>
      </c>
    </row>
    <row r="892" spans="1:13" ht="15.6" x14ac:dyDescent="0.4">
      <c r="A892" s="295"/>
      <c r="B892" s="298"/>
      <c r="C892" s="305"/>
      <c r="D892" s="292"/>
      <c r="E892" s="302"/>
      <c r="F892" s="6">
        <v>1</v>
      </c>
      <c r="G892" s="83">
        <v>211</v>
      </c>
      <c r="H892" s="52" t="s">
        <v>895</v>
      </c>
      <c r="I892" s="13">
        <v>2</v>
      </c>
      <c r="J892" s="21">
        <f t="shared" si="112"/>
        <v>2E-3</v>
      </c>
      <c r="K892" s="241" t="str">
        <f t="shared" si="111"/>
        <v/>
      </c>
      <c r="L892" s="14">
        <v>2</v>
      </c>
      <c r="M892" s="21">
        <f t="shared" si="113"/>
        <v>2E-3</v>
      </c>
    </row>
    <row r="893" spans="1:13" ht="50.4" x14ac:dyDescent="0.4">
      <c r="A893" s="295"/>
      <c r="B893" s="298"/>
      <c r="C893" s="230" t="s">
        <v>113</v>
      </c>
      <c r="D893" s="227" t="s">
        <v>366</v>
      </c>
      <c r="E893" s="302"/>
      <c r="F893" s="6">
        <v>1</v>
      </c>
      <c r="G893" s="83">
        <v>212</v>
      </c>
      <c r="H893" s="52" t="s">
        <v>896</v>
      </c>
      <c r="I893" s="13">
        <v>2</v>
      </c>
      <c r="J893" s="21">
        <f t="shared" si="112"/>
        <v>2E-3</v>
      </c>
      <c r="K893" s="241" t="str">
        <f t="shared" si="111"/>
        <v/>
      </c>
      <c r="L893" s="14">
        <v>2</v>
      </c>
      <c r="M893" s="21">
        <f t="shared" si="113"/>
        <v>2E-3</v>
      </c>
    </row>
    <row r="894" spans="1:13" ht="37.799999999999997" customHeight="1" x14ac:dyDescent="0.3">
      <c r="A894" s="295"/>
      <c r="B894" s="298"/>
      <c r="C894" s="305" t="s">
        <v>114</v>
      </c>
      <c r="D894" s="292" t="s">
        <v>897</v>
      </c>
      <c r="E894" s="302"/>
      <c r="F894" s="323">
        <v>1</v>
      </c>
      <c r="G894" s="83">
        <v>213</v>
      </c>
      <c r="H894" s="52" t="s">
        <v>898</v>
      </c>
      <c r="I894" s="13">
        <v>1</v>
      </c>
      <c r="J894" s="21">
        <f t="shared" si="112"/>
        <v>1E-3</v>
      </c>
      <c r="K894" s="241" t="str">
        <f t="shared" si="111"/>
        <v/>
      </c>
      <c r="L894" s="14">
        <v>1</v>
      </c>
      <c r="M894" s="21">
        <f t="shared" si="113"/>
        <v>1E-3</v>
      </c>
    </row>
    <row r="895" spans="1:13" ht="36.6" customHeight="1" x14ac:dyDescent="0.3">
      <c r="A895" s="295"/>
      <c r="B895" s="298"/>
      <c r="C895" s="305"/>
      <c r="D895" s="292"/>
      <c r="E895" s="302"/>
      <c r="F895" s="323"/>
      <c r="G895" s="83">
        <v>214</v>
      </c>
      <c r="H895" s="52" t="s">
        <v>899</v>
      </c>
      <c r="I895" s="13">
        <v>2</v>
      </c>
      <c r="J895" s="21">
        <f t="shared" si="112"/>
        <v>2E-3</v>
      </c>
      <c r="K895" s="241" t="str">
        <f t="shared" si="111"/>
        <v/>
      </c>
      <c r="L895" s="14">
        <v>2</v>
      </c>
      <c r="M895" s="21">
        <f t="shared" si="113"/>
        <v>2E-3</v>
      </c>
    </row>
    <row r="896" spans="1:13" ht="22.8" customHeight="1" x14ac:dyDescent="0.4">
      <c r="A896" s="295"/>
      <c r="B896" s="298"/>
      <c r="C896" s="305"/>
      <c r="D896" s="292" t="s">
        <v>367</v>
      </c>
      <c r="E896" s="302"/>
      <c r="F896" s="226"/>
      <c r="G896" s="83">
        <v>215</v>
      </c>
      <c r="H896" s="52" t="s">
        <v>1116</v>
      </c>
      <c r="I896" s="13">
        <v>1</v>
      </c>
      <c r="J896" s="21">
        <f t="shared" si="112"/>
        <v>1E-3</v>
      </c>
      <c r="K896" s="241" t="str">
        <f t="shared" si="111"/>
        <v/>
      </c>
      <c r="L896" s="14">
        <v>1</v>
      </c>
      <c r="M896" s="21">
        <f t="shared" si="113"/>
        <v>1E-3</v>
      </c>
    </row>
    <row r="897" spans="1:13" ht="16.2" customHeight="1" x14ac:dyDescent="0.4">
      <c r="A897" s="295"/>
      <c r="B897" s="298"/>
      <c r="C897" s="305"/>
      <c r="D897" s="292"/>
      <c r="E897" s="302"/>
      <c r="F897" s="226"/>
      <c r="G897" s="83">
        <v>216</v>
      </c>
      <c r="H897" s="52" t="s">
        <v>907</v>
      </c>
      <c r="I897" s="13">
        <v>1</v>
      </c>
      <c r="J897" s="21">
        <f t="shared" si="112"/>
        <v>1E-3</v>
      </c>
      <c r="K897" s="241" t="str">
        <f t="shared" si="111"/>
        <v/>
      </c>
      <c r="L897" s="14">
        <v>1</v>
      </c>
      <c r="M897" s="21">
        <f t="shared" si="113"/>
        <v>1E-3</v>
      </c>
    </row>
    <row r="898" spans="1:13" x14ac:dyDescent="0.3">
      <c r="A898" s="295"/>
      <c r="B898" s="298"/>
      <c r="C898" s="305" t="s">
        <v>115</v>
      </c>
      <c r="D898" s="292" t="s">
        <v>908</v>
      </c>
      <c r="E898" s="302"/>
      <c r="F898" s="323">
        <v>2</v>
      </c>
      <c r="G898" s="83">
        <v>217</v>
      </c>
      <c r="H898" s="52" t="s">
        <v>900</v>
      </c>
      <c r="I898" s="13">
        <v>1</v>
      </c>
      <c r="J898" s="21">
        <f t="shared" si="112"/>
        <v>1E-3</v>
      </c>
      <c r="K898" s="241" t="str">
        <f t="shared" si="111"/>
        <v/>
      </c>
      <c r="L898" s="14">
        <v>1</v>
      </c>
      <c r="M898" s="21">
        <f t="shared" si="113"/>
        <v>1E-3</v>
      </c>
    </row>
    <row r="899" spans="1:13" x14ac:dyDescent="0.3">
      <c r="A899" s="295"/>
      <c r="B899" s="298"/>
      <c r="C899" s="305"/>
      <c r="D899" s="292"/>
      <c r="E899" s="302"/>
      <c r="F899" s="323"/>
      <c r="G899" s="83">
        <v>218</v>
      </c>
      <c r="H899" s="52" t="s">
        <v>901</v>
      </c>
      <c r="I899" s="13">
        <v>3</v>
      </c>
      <c r="J899" s="21">
        <f t="shared" si="112"/>
        <v>3.0000000000000001E-3</v>
      </c>
      <c r="K899" s="241" t="str">
        <f t="shared" si="111"/>
        <v/>
      </c>
      <c r="L899" s="14">
        <v>3</v>
      </c>
      <c r="M899" s="21">
        <f t="shared" si="113"/>
        <v>3.0000000000000001E-3</v>
      </c>
    </row>
    <row r="900" spans="1:13" x14ac:dyDescent="0.3">
      <c r="A900" s="295"/>
      <c r="B900" s="298"/>
      <c r="C900" s="305"/>
      <c r="D900" s="292"/>
      <c r="E900" s="302"/>
      <c r="F900" s="323"/>
      <c r="G900" s="83">
        <v>219</v>
      </c>
      <c r="H900" s="52" t="s">
        <v>902</v>
      </c>
      <c r="I900" s="13">
        <v>1</v>
      </c>
      <c r="J900" s="21">
        <f t="shared" si="112"/>
        <v>1E-3</v>
      </c>
      <c r="K900" s="241" t="str">
        <f t="shared" si="111"/>
        <v/>
      </c>
      <c r="L900" s="14">
        <v>1</v>
      </c>
      <c r="M900" s="21">
        <f t="shared" si="113"/>
        <v>1E-3</v>
      </c>
    </row>
    <row r="901" spans="1:13" x14ac:dyDescent="0.3">
      <c r="A901" s="295"/>
      <c r="B901" s="298"/>
      <c r="C901" s="305"/>
      <c r="D901" s="292"/>
      <c r="E901" s="302"/>
      <c r="F901" s="323"/>
      <c r="G901" s="83">
        <v>220</v>
      </c>
      <c r="H901" s="52" t="s">
        <v>903</v>
      </c>
      <c r="I901" s="13">
        <v>2</v>
      </c>
      <c r="J901" s="21">
        <f t="shared" si="112"/>
        <v>2E-3</v>
      </c>
      <c r="K901" s="241" t="str">
        <f t="shared" si="111"/>
        <v/>
      </c>
      <c r="L901" s="14">
        <v>2</v>
      </c>
      <c r="M901" s="21">
        <f t="shared" si="113"/>
        <v>2E-3</v>
      </c>
    </row>
    <row r="902" spans="1:13" ht="16.2" thickBot="1" x14ac:dyDescent="0.45">
      <c r="A902" s="296"/>
      <c r="B902" s="299"/>
      <c r="C902" s="306"/>
      <c r="D902" s="293"/>
      <c r="E902" s="303"/>
      <c r="F902" s="6"/>
      <c r="G902" s="307" t="s">
        <v>146</v>
      </c>
      <c r="H902" s="308"/>
      <c r="I902" s="15">
        <f>SUM(I882:I901)</f>
        <v>30</v>
      </c>
      <c r="J902" s="16">
        <f>SUM(J882:J901)</f>
        <v>3.0000000000000006E-2</v>
      </c>
      <c r="K902" s="241" t="str">
        <f t="shared" si="111"/>
        <v/>
      </c>
      <c r="L902" s="17">
        <f>SUM(L882:L901)</f>
        <v>30</v>
      </c>
      <c r="M902" s="16">
        <f>SUM(M882:M901)</f>
        <v>3.0000000000000006E-2</v>
      </c>
    </row>
    <row r="903" spans="1:13" ht="4.95" customHeight="1" thickBot="1" x14ac:dyDescent="0.45">
      <c r="A903" s="34"/>
      <c r="B903" s="169"/>
      <c r="C903" s="34"/>
      <c r="D903" s="231"/>
      <c r="E903" s="231"/>
      <c r="F903" s="5"/>
      <c r="G903" s="178"/>
      <c r="H903" s="178"/>
      <c r="I903" s="171"/>
      <c r="J903" s="172"/>
      <c r="K903" s="5"/>
      <c r="L903" s="175"/>
      <c r="M903" s="186"/>
    </row>
    <row r="904" spans="1:13" x14ac:dyDescent="0.3">
      <c r="A904" s="232" t="s">
        <v>74</v>
      </c>
      <c r="B904" s="317" t="s">
        <v>145</v>
      </c>
      <c r="C904" s="317"/>
      <c r="D904" s="317"/>
      <c r="E904" s="317"/>
      <c r="F904" s="317"/>
      <c r="G904" s="317"/>
      <c r="H904" s="317"/>
      <c r="I904" s="317"/>
      <c r="J904" s="318"/>
      <c r="K904" s="38"/>
      <c r="L904" s="32" t="s">
        <v>144</v>
      </c>
      <c r="M904" s="67" t="s">
        <v>69</v>
      </c>
    </row>
    <row r="905" spans="1:13" x14ac:dyDescent="0.3">
      <c r="A905" s="235">
        <f>G882</f>
        <v>201</v>
      </c>
      <c r="B905" s="290"/>
      <c r="C905" s="290"/>
      <c r="D905" s="290"/>
      <c r="E905" s="290"/>
      <c r="F905" s="290"/>
      <c r="G905" s="290"/>
      <c r="H905" s="290"/>
      <c r="I905" s="290"/>
      <c r="J905" s="291"/>
      <c r="K905" s="55"/>
      <c r="L905" s="44"/>
      <c r="M905" s="90"/>
    </row>
    <row r="906" spans="1:13" x14ac:dyDescent="0.3">
      <c r="A906" s="235">
        <f t="shared" ref="A906:A924" si="114">G883</f>
        <v>202</v>
      </c>
      <c r="B906" s="290"/>
      <c r="C906" s="290"/>
      <c r="D906" s="290"/>
      <c r="E906" s="290"/>
      <c r="F906" s="290"/>
      <c r="G906" s="290"/>
      <c r="H906" s="290"/>
      <c r="I906" s="290"/>
      <c r="J906" s="291"/>
      <c r="K906" s="55"/>
      <c r="L906" s="44"/>
      <c r="M906" s="90"/>
    </row>
    <row r="907" spans="1:13" x14ac:dyDescent="0.3">
      <c r="A907" s="235">
        <f t="shared" si="114"/>
        <v>203</v>
      </c>
      <c r="B907" s="290"/>
      <c r="C907" s="290"/>
      <c r="D907" s="290"/>
      <c r="E907" s="290"/>
      <c r="F907" s="290"/>
      <c r="G907" s="290"/>
      <c r="H907" s="290"/>
      <c r="I907" s="290"/>
      <c r="J907" s="291"/>
      <c r="K907" s="55"/>
      <c r="L907" s="44"/>
      <c r="M907" s="90"/>
    </row>
    <row r="908" spans="1:13" x14ac:dyDescent="0.3">
      <c r="A908" s="235">
        <f t="shared" si="114"/>
        <v>204</v>
      </c>
      <c r="B908" s="290"/>
      <c r="C908" s="290"/>
      <c r="D908" s="290"/>
      <c r="E908" s="290"/>
      <c r="F908" s="290"/>
      <c r="G908" s="290"/>
      <c r="H908" s="290"/>
      <c r="I908" s="290"/>
      <c r="J908" s="291"/>
      <c r="K908" s="55"/>
      <c r="L908" s="44"/>
      <c r="M908" s="90"/>
    </row>
    <row r="909" spans="1:13" x14ac:dyDescent="0.3">
      <c r="A909" s="235">
        <f t="shared" si="114"/>
        <v>205</v>
      </c>
      <c r="B909" s="290"/>
      <c r="C909" s="290"/>
      <c r="D909" s="290"/>
      <c r="E909" s="290"/>
      <c r="F909" s="290"/>
      <c r="G909" s="290"/>
      <c r="H909" s="290"/>
      <c r="I909" s="290"/>
      <c r="J909" s="291"/>
      <c r="K909" s="55"/>
      <c r="L909" s="44"/>
      <c r="M909" s="90"/>
    </row>
    <row r="910" spans="1:13" x14ac:dyDescent="0.3">
      <c r="A910" s="235">
        <f t="shared" si="114"/>
        <v>206</v>
      </c>
      <c r="B910" s="290"/>
      <c r="C910" s="290"/>
      <c r="D910" s="290"/>
      <c r="E910" s="290"/>
      <c r="F910" s="290"/>
      <c r="G910" s="290"/>
      <c r="H910" s="290"/>
      <c r="I910" s="290"/>
      <c r="J910" s="291"/>
      <c r="K910" s="55"/>
      <c r="L910" s="44"/>
      <c r="M910" s="90"/>
    </row>
    <row r="911" spans="1:13" x14ac:dyDescent="0.3">
      <c r="A911" s="235">
        <f t="shared" si="114"/>
        <v>207</v>
      </c>
      <c r="B911" s="290"/>
      <c r="C911" s="290"/>
      <c r="D911" s="290"/>
      <c r="E911" s="290"/>
      <c r="F911" s="290"/>
      <c r="G911" s="290"/>
      <c r="H911" s="290"/>
      <c r="I911" s="290"/>
      <c r="J911" s="291"/>
      <c r="K911" s="55"/>
      <c r="L911" s="44"/>
      <c r="M911" s="90"/>
    </row>
    <row r="912" spans="1:13" x14ac:dyDescent="0.3">
      <c r="A912" s="235">
        <f t="shared" si="114"/>
        <v>208</v>
      </c>
      <c r="B912" s="290"/>
      <c r="C912" s="290"/>
      <c r="D912" s="290"/>
      <c r="E912" s="290"/>
      <c r="F912" s="290"/>
      <c r="G912" s="290"/>
      <c r="H912" s="290"/>
      <c r="I912" s="290"/>
      <c r="J912" s="291"/>
      <c r="K912" s="55"/>
      <c r="L912" s="44"/>
      <c r="M912" s="90"/>
    </row>
    <row r="913" spans="1:13" x14ac:dyDescent="0.3">
      <c r="A913" s="235">
        <f t="shared" si="114"/>
        <v>209</v>
      </c>
      <c r="B913" s="290"/>
      <c r="C913" s="290"/>
      <c r="D913" s="290"/>
      <c r="E913" s="290"/>
      <c r="F913" s="290"/>
      <c r="G913" s="290"/>
      <c r="H913" s="290"/>
      <c r="I913" s="290"/>
      <c r="J913" s="291"/>
      <c r="K913" s="55"/>
      <c r="L913" s="44"/>
      <c r="M913" s="90"/>
    </row>
    <row r="914" spans="1:13" x14ac:dyDescent="0.3">
      <c r="A914" s="235">
        <f t="shared" si="114"/>
        <v>210</v>
      </c>
      <c r="B914" s="290"/>
      <c r="C914" s="290"/>
      <c r="D914" s="290"/>
      <c r="E914" s="290"/>
      <c r="F914" s="290"/>
      <c r="G914" s="290"/>
      <c r="H914" s="290"/>
      <c r="I914" s="290"/>
      <c r="J914" s="291"/>
      <c r="K914" s="55"/>
      <c r="L914" s="44"/>
      <c r="M914" s="90"/>
    </row>
    <row r="915" spans="1:13" x14ac:dyDescent="0.3">
      <c r="A915" s="235">
        <f t="shared" si="114"/>
        <v>211</v>
      </c>
      <c r="B915" s="290"/>
      <c r="C915" s="290"/>
      <c r="D915" s="290"/>
      <c r="E915" s="290"/>
      <c r="F915" s="290"/>
      <c r="G915" s="290"/>
      <c r="H915" s="290"/>
      <c r="I915" s="290"/>
      <c r="J915" s="291"/>
      <c r="K915" s="55"/>
      <c r="L915" s="44"/>
      <c r="M915" s="90"/>
    </row>
    <row r="916" spans="1:13" x14ac:dyDescent="0.3">
      <c r="A916" s="235">
        <f t="shared" si="114"/>
        <v>212</v>
      </c>
      <c r="B916" s="290"/>
      <c r="C916" s="290"/>
      <c r="D916" s="290"/>
      <c r="E916" s="290"/>
      <c r="F916" s="290"/>
      <c r="G916" s="290"/>
      <c r="H916" s="290"/>
      <c r="I916" s="290"/>
      <c r="J916" s="291"/>
      <c r="K916" s="55"/>
      <c r="L916" s="44"/>
      <c r="M916" s="90"/>
    </row>
    <row r="917" spans="1:13" x14ac:dyDescent="0.3">
      <c r="A917" s="235">
        <f t="shared" si="114"/>
        <v>213</v>
      </c>
      <c r="B917" s="290"/>
      <c r="C917" s="290"/>
      <c r="D917" s="290"/>
      <c r="E917" s="290"/>
      <c r="F917" s="290"/>
      <c r="G917" s="290"/>
      <c r="H917" s="290"/>
      <c r="I917" s="290"/>
      <c r="J917" s="291"/>
      <c r="K917" s="55"/>
      <c r="L917" s="44"/>
      <c r="M917" s="90"/>
    </row>
    <row r="918" spans="1:13" x14ac:dyDescent="0.3">
      <c r="A918" s="235">
        <f t="shared" si="114"/>
        <v>214</v>
      </c>
      <c r="B918" s="290"/>
      <c r="C918" s="290"/>
      <c r="D918" s="290"/>
      <c r="E918" s="290"/>
      <c r="F918" s="290"/>
      <c r="G918" s="290"/>
      <c r="H918" s="290"/>
      <c r="I918" s="290"/>
      <c r="J918" s="291"/>
      <c r="K918" s="55"/>
      <c r="L918" s="44"/>
      <c r="M918" s="90"/>
    </row>
    <row r="919" spans="1:13" x14ac:dyDescent="0.3">
      <c r="A919" s="235">
        <f t="shared" si="114"/>
        <v>215</v>
      </c>
      <c r="B919" s="290"/>
      <c r="C919" s="290"/>
      <c r="D919" s="290"/>
      <c r="E919" s="290"/>
      <c r="F919" s="290"/>
      <c r="G919" s="290"/>
      <c r="H919" s="290"/>
      <c r="I919" s="290"/>
      <c r="J919" s="291"/>
      <c r="K919" s="55"/>
      <c r="L919" s="44"/>
      <c r="M919" s="90"/>
    </row>
    <row r="920" spans="1:13" x14ac:dyDescent="0.3">
      <c r="A920" s="235">
        <f t="shared" si="114"/>
        <v>216</v>
      </c>
      <c r="B920" s="290"/>
      <c r="C920" s="290"/>
      <c r="D920" s="290"/>
      <c r="E920" s="290"/>
      <c r="F920" s="290"/>
      <c r="G920" s="290"/>
      <c r="H920" s="290"/>
      <c r="I920" s="290"/>
      <c r="J920" s="291"/>
      <c r="K920" s="55"/>
      <c r="L920" s="44"/>
      <c r="M920" s="90"/>
    </row>
    <row r="921" spans="1:13" x14ac:dyDescent="0.3">
      <c r="A921" s="235">
        <f t="shared" si="114"/>
        <v>217</v>
      </c>
      <c r="B921" s="290"/>
      <c r="C921" s="290"/>
      <c r="D921" s="290"/>
      <c r="E921" s="290"/>
      <c r="F921" s="290"/>
      <c r="G921" s="290"/>
      <c r="H921" s="290"/>
      <c r="I921" s="290"/>
      <c r="J921" s="291"/>
      <c r="K921" s="55"/>
      <c r="L921" s="44"/>
      <c r="M921" s="90"/>
    </row>
    <row r="922" spans="1:13" x14ac:dyDescent="0.3">
      <c r="A922" s="235">
        <f t="shared" si="114"/>
        <v>218</v>
      </c>
      <c r="B922" s="290"/>
      <c r="C922" s="290"/>
      <c r="D922" s="290"/>
      <c r="E922" s="290"/>
      <c r="F922" s="290"/>
      <c r="G922" s="290"/>
      <c r="H922" s="290"/>
      <c r="I922" s="290"/>
      <c r="J922" s="291"/>
      <c r="K922" s="55"/>
      <c r="L922" s="44"/>
      <c r="M922" s="90"/>
    </row>
    <row r="923" spans="1:13" x14ac:dyDescent="0.3">
      <c r="A923" s="235">
        <f t="shared" si="114"/>
        <v>219</v>
      </c>
      <c r="B923" s="290"/>
      <c r="C923" s="290"/>
      <c r="D923" s="290"/>
      <c r="E923" s="290"/>
      <c r="F923" s="290"/>
      <c r="G923" s="290"/>
      <c r="H923" s="290"/>
      <c r="I923" s="290"/>
      <c r="J923" s="291"/>
      <c r="K923" s="55"/>
      <c r="L923" s="44"/>
      <c r="M923" s="90"/>
    </row>
    <row r="924" spans="1:13" ht="15" thickBot="1" x14ac:dyDescent="0.35">
      <c r="A924" s="236">
        <f t="shared" si="114"/>
        <v>220</v>
      </c>
      <c r="B924" s="335"/>
      <c r="C924" s="335"/>
      <c r="D924" s="335"/>
      <c r="E924" s="335"/>
      <c r="F924" s="335"/>
      <c r="G924" s="335"/>
      <c r="H924" s="335"/>
      <c r="I924" s="335"/>
      <c r="J924" s="336"/>
      <c r="K924" s="55"/>
      <c r="L924" s="45"/>
      <c r="M924" s="91"/>
    </row>
    <row r="925" spans="1:13" ht="4.95" customHeight="1" thickBot="1" x14ac:dyDescent="0.45">
      <c r="A925" s="5"/>
      <c r="B925" s="5"/>
      <c r="C925" s="5"/>
      <c r="D925" s="5"/>
      <c r="E925" s="5"/>
      <c r="F925" s="5"/>
      <c r="G925" s="5"/>
      <c r="H925" s="5"/>
      <c r="I925" s="5"/>
      <c r="J925" s="5"/>
      <c r="K925" s="5"/>
      <c r="L925" s="5"/>
      <c r="M925" s="5"/>
    </row>
    <row r="926" spans="1:13" x14ac:dyDescent="0.3">
      <c r="A926" s="294">
        <v>7.3</v>
      </c>
      <c r="B926" s="297" t="s">
        <v>708</v>
      </c>
      <c r="C926" s="304" t="s">
        <v>27</v>
      </c>
      <c r="D926" s="300" t="s">
        <v>776</v>
      </c>
      <c r="E926" s="301">
        <f>I933</f>
        <v>14</v>
      </c>
      <c r="F926" s="323">
        <v>2</v>
      </c>
      <c r="G926" s="234">
        <v>221</v>
      </c>
      <c r="H926" s="54" t="s">
        <v>1017</v>
      </c>
      <c r="I926" s="18">
        <v>2</v>
      </c>
      <c r="J926" s="19">
        <f>I926*9%/90</f>
        <v>2E-3</v>
      </c>
      <c r="K926" s="241" t="str">
        <f t="shared" ref="K926:K933" si="115">IF(AND(L926&gt;=0,L926&lt;=I926),"",IF(AND(L926&gt;I926),"*"))</f>
        <v/>
      </c>
      <c r="L926" s="20">
        <v>2</v>
      </c>
      <c r="M926" s="19">
        <f>L926*9%/90</f>
        <v>2E-3</v>
      </c>
    </row>
    <row r="927" spans="1:13" x14ac:dyDescent="0.3">
      <c r="A927" s="295"/>
      <c r="B927" s="298"/>
      <c r="C927" s="305"/>
      <c r="D927" s="292"/>
      <c r="E927" s="302"/>
      <c r="F927" s="323"/>
      <c r="G927" s="235">
        <v>222</v>
      </c>
      <c r="H927" s="52" t="s">
        <v>904</v>
      </c>
      <c r="I927" s="13">
        <v>2</v>
      </c>
      <c r="J927" s="21">
        <f>I927*9%/90</f>
        <v>2E-3</v>
      </c>
      <c r="K927" s="241" t="str">
        <f t="shared" si="115"/>
        <v/>
      </c>
      <c r="L927" s="14">
        <v>2</v>
      </c>
      <c r="M927" s="21">
        <f>L927*9%/90</f>
        <v>2E-3</v>
      </c>
    </row>
    <row r="928" spans="1:13" ht="25.2" x14ac:dyDescent="0.4">
      <c r="A928" s="295"/>
      <c r="B928" s="298"/>
      <c r="C928" s="230" t="s">
        <v>28</v>
      </c>
      <c r="D928" s="227" t="s">
        <v>369</v>
      </c>
      <c r="E928" s="302"/>
      <c r="F928" s="226">
        <v>2</v>
      </c>
      <c r="G928" s="235">
        <v>223</v>
      </c>
      <c r="H928" s="52" t="s">
        <v>370</v>
      </c>
      <c r="I928" s="13">
        <v>3</v>
      </c>
      <c r="J928" s="21">
        <f t="shared" ref="J928:J932" si="116">I928*9%/90</f>
        <v>3.0000000000000001E-3</v>
      </c>
      <c r="K928" s="241" t="str">
        <f t="shared" si="115"/>
        <v/>
      </c>
      <c r="L928" s="14">
        <v>3</v>
      </c>
      <c r="M928" s="21">
        <f t="shared" ref="M928:M932" si="117">L928*9%/90</f>
        <v>3.0000000000000001E-3</v>
      </c>
    </row>
    <row r="929" spans="1:13" x14ac:dyDescent="0.3">
      <c r="A929" s="295"/>
      <c r="B929" s="298"/>
      <c r="C929" s="305" t="s">
        <v>116</v>
      </c>
      <c r="D929" s="292" t="s">
        <v>777</v>
      </c>
      <c r="E929" s="302"/>
      <c r="F929" s="323">
        <v>1</v>
      </c>
      <c r="G929" s="235">
        <v>224</v>
      </c>
      <c r="H929" s="52" t="s">
        <v>1110</v>
      </c>
      <c r="I929" s="13">
        <v>2</v>
      </c>
      <c r="J929" s="21">
        <f t="shared" si="116"/>
        <v>2E-3</v>
      </c>
      <c r="K929" s="241" t="str">
        <f t="shared" si="115"/>
        <v/>
      </c>
      <c r="L929" s="14">
        <v>2</v>
      </c>
      <c r="M929" s="21">
        <f t="shared" si="117"/>
        <v>2E-3</v>
      </c>
    </row>
    <row r="930" spans="1:13" ht="37.799999999999997" x14ac:dyDescent="0.3">
      <c r="A930" s="295"/>
      <c r="B930" s="298"/>
      <c r="C930" s="305"/>
      <c r="D930" s="292"/>
      <c r="E930" s="302"/>
      <c r="F930" s="323"/>
      <c r="G930" s="235">
        <v>225</v>
      </c>
      <c r="H930" s="52" t="s">
        <v>1018</v>
      </c>
      <c r="I930" s="13">
        <v>1</v>
      </c>
      <c r="J930" s="21">
        <f t="shared" si="116"/>
        <v>1E-3</v>
      </c>
      <c r="K930" s="241" t="str">
        <f t="shared" si="115"/>
        <v/>
      </c>
      <c r="L930" s="14">
        <v>1</v>
      </c>
      <c r="M930" s="21">
        <f t="shared" si="117"/>
        <v>1E-3</v>
      </c>
    </row>
    <row r="931" spans="1:13" ht="25.2" x14ac:dyDescent="0.3">
      <c r="A931" s="295"/>
      <c r="B931" s="298"/>
      <c r="C931" s="305"/>
      <c r="D931" s="292"/>
      <c r="E931" s="302"/>
      <c r="F931" s="323"/>
      <c r="G931" s="235">
        <v>226</v>
      </c>
      <c r="H931" s="52" t="s">
        <v>166</v>
      </c>
      <c r="I931" s="13">
        <v>3</v>
      </c>
      <c r="J931" s="21">
        <f t="shared" si="116"/>
        <v>3.0000000000000001E-3</v>
      </c>
      <c r="K931" s="241" t="str">
        <f t="shared" si="115"/>
        <v/>
      </c>
      <c r="L931" s="14">
        <v>3</v>
      </c>
      <c r="M931" s="21">
        <f t="shared" si="117"/>
        <v>3.0000000000000001E-3</v>
      </c>
    </row>
    <row r="932" spans="1:13" ht="25.2" x14ac:dyDescent="0.3">
      <c r="A932" s="295"/>
      <c r="B932" s="298"/>
      <c r="C932" s="305"/>
      <c r="D932" s="292"/>
      <c r="E932" s="302"/>
      <c r="F932" s="323"/>
      <c r="G932" s="235">
        <v>227</v>
      </c>
      <c r="H932" s="52" t="s">
        <v>371</v>
      </c>
      <c r="I932" s="13">
        <v>1</v>
      </c>
      <c r="J932" s="21">
        <f t="shared" si="116"/>
        <v>1E-3</v>
      </c>
      <c r="K932" s="241" t="str">
        <f t="shared" si="115"/>
        <v/>
      </c>
      <c r="L932" s="14">
        <v>1</v>
      </c>
      <c r="M932" s="21">
        <f t="shared" si="117"/>
        <v>1E-3</v>
      </c>
    </row>
    <row r="933" spans="1:13" ht="16.2" thickBot="1" x14ac:dyDescent="0.45">
      <c r="A933" s="296"/>
      <c r="B933" s="299"/>
      <c r="C933" s="306"/>
      <c r="D933" s="293"/>
      <c r="E933" s="303"/>
      <c r="F933" s="6"/>
      <c r="G933" s="307" t="s">
        <v>146</v>
      </c>
      <c r="H933" s="308"/>
      <c r="I933" s="15">
        <f>SUM(I926:I932)</f>
        <v>14</v>
      </c>
      <c r="J933" s="24">
        <f>SUM(J926:J932)</f>
        <v>1.4000000000000002E-2</v>
      </c>
      <c r="K933" s="241" t="str">
        <f t="shared" si="115"/>
        <v/>
      </c>
      <c r="L933" s="17">
        <f>SUM(L926:L932)</f>
        <v>14</v>
      </c>
      <c r="M933" s="24">
        <f>SUM(M926:M932)</f>
        <v>1.4000000000000002E-2</v>
      </c>
    </row>
    <row r="934" spans="1:13" ht="4.95" customHeight="1" thickBot="1" x14ac:dyDescent="0.45">
      <c r="A934" s="34"/>
      <c r="B934" s="169"/>
      <c r="C934" s="34"/>
      <c r="D934" s="231"/>
      <c r="E934" s="231"/>
      <c r="F934" s="5"/>
      <c r="G934" s="178"/>
      <c r="H934" s="178"/>
      <c r="I934" s="171"/>
      <c r="J934" s="180"/>
      <c r="K934" s="118"/>
      <c r="L934" s="171"/>
      <c r="M934" s="180"/>
    </row>
    <row r="935" spans="1:13" x14ac:dyDescent="0.3">
      <c r="A935" s="232" t="s">
        <v>74</v>
      </c>
      <c r="B935" s="317" t="s">
        <v>145</v>
      </c>
      <c r="C935" s="317"/>
      <c r="D935" s="317"/>
      <c r="E935" s="317"/>
      <c r="F935" s="317"/>
      <c r="G935" s="317"/>
      <c r="H935" s="317"/>
      <c r="I935" s="317"/>
      <c r="J935" s="318"/>
      <c r="K935" s="38"/>
      <c r="L935" s="32" t="s">
        <v>144</v>
      </c>
      <c r="M935" s="67" t="s">
        <v>69</v>
      </c>
    </row>
    <row r="936" spans="1:13" x14ac:dyDescent="0.3">
      <c r="A936" s="235">
        <f>G926</f>
        <v>221</v>
      </c>
      <c r="B936" s="290"/>
      <c r="C936" s="290"/>
      <c r="D936" s="290"/>
      <c r="E936" s="290"/>
      <c r="F936" s="290"/>
      <c r="G936" s="290"/>
      <c r="H936" s="290"/>
      <c r="I936" s="290"/>
      <c r="J936" s="291"/>
      <c r="K936" s="55"/>
      <c r="L936" s="44"/>
      <c r="M936" s="90"/>
    </row>
    <row r="937" spans="1:13" x14ac:dyDescent="0.3">
      <c r="A937" s="235">
        <f t="shared" ref="A937:A942" si="118">G927</f>
        <v>222</v>
      </c>
      <c r="B937" s="290"/>
      <c r="C937" s="290"/>
      <c r="D937" s="290"/>
      <c r="E937" s="290"/>
      <c r="F937" s="290"/>
      <c r="G937" s="290"/>
      <c r="H937" s="290"/>
      <c r="I937" s="290"/>
      <c r="J937" s="291"/>
      <c r="K937" s="55"/>
      <c r="L937" s="44"/>
      <c r="M937" s="90"/>
    </row>
    <row r="938" spans="1:13" x14ac:dyDescent="0.3">
      <c r="A938" s="235">
        <f t="shared" si="118"/>
        <v>223</v>
      </c>
      <c r="B938" s="290"/>
      <c r="C938" s="290"/>
      <c r="D938" s="290"/>
      <c r="E938" s="290"/>
      <c r="F938" s="290"/>
      <c r="G938" s="290"/>
      <c r="H938" s="290"/>
      <c r="I938" s="290"/>
      <c r="J938" s="291"/>
      <c r="K938" s="55"/>
      <c r="L938" s="44"/>
      <c r="M938" s="90"/>
    </row>
    <row r="939" spans="1:13" x14ac:dyDescent="0.3">
      <c r="A939" s="235">
        <f t="shared" si="118"/>
        <v>224</v>
      </c>
      <c r="B939" s="290"/>
      <c r="C939" s="290"/>
      <c r="D939" s="290"/>
      <c r="E939" s="290"/>
      <c r="F939" s="290"/>
      <c r="G939" s="290"/>
      <c r="H939" s="290"/>
      <c r="I939" s="290"/>
      <c r="J939" s="291"/>
      <c r="K939" s="57"/>
      <c r="L939" s="14"/>
      <c r="M939" s="76"/>
    </row>
    <row r="940" spans="1:13" x14ac:dyDescent="0.3">
      <c r="A940" s="235">
        <f t="shared" si="118"/>
        <v>225</v>
      </c>
      <c r="B940" s="290"/>
      <c r="C940" s="290"/>
      <c r="D940" s="290"/>
      <c r="E940" s="290"/>
      <c r="F940" s="290"/>
      <c r="G940" s="290"/>
      <c r="H940" s="290"/>
      <c r="I940" s="290"/>
      <c r="J940" s="291"/>
      <c r="K940" s="57"/>
      <c r="L940" s="14"/>
      <c r="M940" s="76"/>
    </row>
    <row r="941" spans="1:13" x14ac:dyDescent="0.3">
      <c r="A941" s="235">
        <f t="shared" si="118"/>
        <v>226</v>
      </c>
      <c r="B941" s="290"/>
      <c r="C941" s="290"/>
      <c r="D941" s="290"/>
      <c r="E941" s="290"/>
      <c r="F941" s="290"/>
      <c r="G941" s="290"/>
      <c r="H941" s="290"/>
      <c r="I941" s="290"/>
      <c r="J941" s="291"/>
      <c r="K941" s="57"/>
      <c r="L941" s="14"/>
      <c r="M941" s="76"/>
    </row>
    <row r="942" spans="1:13" ht="15" thickBot="1" x14ac:dyDescent="0.35">
      <c r="A942" s="236">
        <f t="shared" si="118"/>
        <v>227</v>
      </c>
      <c r="B942" s="335"/>
      <c r="C942" s="335"/>
      <c r="D942" s="335"/>
      <c r="E942" s="335"/>
      <c r="F942" s="335"/>
      <c r="G942" s="335"/>
      <c r="H942" s="335"/>
      <c r="I942" s="335"/>
      <c r="J942" s="336"/>
      <c r="K942" s="57"/>
      <c r="L942" s="51"/>
      <c r="M942" s="77"/>
    </row>
    <row r="943" spans="1:13" ht="4.95" customHeight="1" thickBot="1" x14ac:dyDescent="0.45">
      <c r="A943" s="5"/>
      <c r="B943" s="5"/>
      <c r="C943" s="5"/>
      <c r="D943" s="5"/>
      <c r="E943" s="5"/>
      <c r="F943" s="5"/>
      <c r="G943" s="5"/>
      <c r="H943" s="5"/>
      <c r="I943" s="5"/>
      <c r="J943" s="5"/>
      <c r="K943" s="5"/>
      <c r="L943" s="5"/>
      <c r="M943" s="5"/>
    </row>
    <row r="944" spans="1:13" ht="25.2" x14ac:dyDescent="0.4">
      <c r="A944" s="294">
        <v>7.4</v>
      </c>
      <c r="B944" s="297" t="s">
        <v>780</v>
      </c>
      <c r="C944" s="238" t="s">
        <v>29</v>
      </c>
      <c r="D944" s="233" t="s">
        <v>1019</v>
      </c>
      <c r="E944" s="312">
        <f>I947</f>
        <v>5</v>
      </c>
      <c r="F944" s="6">
        <v>1</v>
      </c>
      <c r="G944" s="234">
        <v>228</v>
      </c>
      <c r="H944" s="54" t="s">
        <v>779</v>
      </c>
      <c r="I944" s="18">
        <v>2</v>
      </c>
      <c r="J944" s="19">
        <f>I944*9%/90</f>
        <v>2E-3</v>
      </c>
      <c r="K944" s="241" t="str">
        <f t="shared" ref="K944:K947" si="119">IF(AND(L944&gt;=0,L944&lt;=I944),"",IF(AND(L944&gt;I944),"*"))</f>
        <v/>
      </c>
      <c r="L944" s="20">
        <v>2</v>
      </c>
      <c r="M944" s="19">
        <f>L944*9%/90</f>
        <v>2E-3</v>
      </c>
    </row>
    <row r="945" spans="1:13" x14ac:dyDescent="0.3">
      <c r="A945" s="295"/>
      <c r="B945" s="298"/>
      <c r="C945" s="305" t="s">
        <v>117</v>
      </c>
      <c r="D945" s="292" t="s">
        <v>778</v>
      </c>
      <c r="E945" s="313"/>
      <c r="F945" s="323">
        <v>1</v>
      </c>
      <c r="G945" s="235">
        <v>229</v>
      </c>
      <c r="H945" s="62" t="s">
        <v>372</v>
      </c>
      <c r="I945" s="13">
        <v>1</v>
      </c>
      <c r="J945" s="21">
        <f>I945*9%/90</f>
        <v>1E-3</v>
      </c>
      <c r="K945" s="241" t="str">
        <f t="shared" si="119"/>
        <v/>
      </c>
      <c r="L945" s="14">
        <v>1</v>
      </c>
      <c r="M945" s="21">
        <f>L945*9%/90</f>
        <v>1E-3</v>
      </c>
    </row>
    <row r="946" spans="1:13" ht="25.8" thickBot="1" x14ac:dyDescent="0.35">
      <c r="A946" s="295"/>
      <c r="B946" s="298"/>
      <c r="C946" s="305"/>
      <c r="D946" s="292"/>
      <c r="E946" s="313"/>
      <c r="F946" s="323"/>
      <c r="G946" s="236">
        <v>230</v>
      </c>
      <c r="H946" s="56" t="s">
        <v>373</v>
      </c>
      <c r="I946" s="13">
        <v>2</v>
      </c>
      <c r="J946" s="21">
        <f>I946*9%/90</f>
        <v>2E-3</v>
      </c>
      <c r="K946" s="241" t="str">
        <f t="shared" si="119"/>
        <v/>
      </c>
      <c r="L946" s="14">
        <v>2</v>
      </c>
      <c r="M946" s="21">
        <f>L946*9%/90</f>
        <v>2E-3</v>
      </c>
    </row>
    <row r="947" spans="1:13" ht="16.2" thickBot="1" x14ac:dyDescent="0.45">
      <c r="A947" s="296"/>
      <c r="B947" s="299"/>
      <c r="C947" s="306"/>
      <c r="D947" s="293"/>
      <c r="E947" s="314"/>
      <c r="F947" s="6"/>
      <c r="G947" s="340" t="s">
        <v>146</v>
      </c>
      <c r="H947" s="341"/>
      <c r="I947" s="15">
        <f>SUM(I944:I946)</f>
        <v>5</v>
      </c>
      <c r="J947" s="24">
        <f>SUM(J944:J946)</f>
        <v>5.0000000000000001E-3</v>
      </c>
      <c r="K947" s="241" t="str">
        <f t="shared" si="119"/>
        <v/>
      </c>
      <c r="L947" s="17">
        <f>SUM(L944:L946)</f>
        <v>5</v>
      </c>
      <c r="M947" s="24">
        <f>SUM(M944:M946)</f>
        <v>5.0000000000000001E-3</v>
      </c>
    </row>
    <row r="948" spans="1:13" ht="4.95" customHeight="1" thickBot="1" x14ac:dyDescent="0.45">
      <c r="A948" s="34"/>
      <c r="B948" s="169"/>
      <c r="C948" s="34"/>
      <c r="D948" s="231"/>
      <c r="E948" s="231"/>
      <c r="F948" s="5"/>
      <c r="G948" s="178"/>
      <c r="H948" s="178"/>
      <c r="I948" s="171"/>
      <c r="J948" s="180"/>
      <c r="K948" s="118"/>
      <c r="L948" s="171"/>
      <c r="M948" s="180"/>
    </row>
    <row r="949" spans="1:13" x14ac:dyDescent="0.3">
      <c r="A949" s="232" t="s">
        <v>74</v>
      </c>
      <c r="B949" s="317" t="s">
        <v>145</v>
      </c>
      <c r="C949" s="317"/>
      <c r="D949" s="317"/>
      <c r="E949" s="317"/>
      <c r="F949" s="317"/>
      <c r="G949" s="317"/>
      <c r="H949" s="317"/>
      <c r="I949" s="317"/>
      <c r="J949" s="318"/>
      <c r="K949" s="38"/>
      <c r="L949" s="32" t="s">
        <v>144</v>
      </c>
      <c r="M949" s="67" t="s">
        <v>69</v>
      </c>
    </row>
    <row r="950" spans="1:13" x14ac:dyDescent="0.3">
      <c r="A950" s="235">
        <f>G944</f>
        <v>228</v>
      </c>
      <c r="B950" s="290"/>
      <c r="C950" s="290"/>
      <c r="D950" s="290"/>
      <c r="E950" s="290"/>
      <c r="F950" s="290"/>
      <c r="G950" s="290"/>
      <c r="H950" s="290"/>
      <c r="I950" s="290"/>
      <c r="J950" s="291"/>
      <c r="K950" s="55"/>
      <c r="L950" s="44"/>
      <c r="M950" s="90"/>
    </row>
    <row r="951" spans="1:13" x14ac:dyDescent="0.3">
      <c r="A951" s="235">
        <f t="shared" ref="A951:A952" si="120">G945</f>
        <v>229</v>
      </c>
      <c r="B951" s="290"/>
      <c r="C951" s="290"/>
      <c r="D951" s="290"/>
      <c r="E951" s="290"/>
      <c r="F951" s="290"/>
      <c r="G951" s="290"/>
      <c r="H951" s="290"/>
      <c r="I951" s="290"/>
      <c r="J951" s="291"/>
      <c r="K951" s="55"/>
      <c r="L951" s="44"/>
      <c r="M951" s="90"/>
    </row>
    <row r="952" spans="1:13" ht="15" thickBot="1" x14ac:dyDescent="0.35">
      <c r="A952" s="236">
        <f t="shared" si="120"/>
        <v>230</v>
      </c>
      <c r="B952" s="335"/>
      <c r="C952" s="335"/>
      <c r="D952" s="335"/>
      <c r="E952" s="335"/>
      <c r="F952" s="335"/>
      <c r="G952" s="335"/>
      <c r="H952" s="335"/>
      <c r="I952" s="335"/>
      <c r="J952" s="336"/>
      <c r="K952" s="55"/>
      <c r="L952" s="45"/>
      <c r="M952" s="91"/>
    </row>
    <row r="953" spans="1:13" ht="4.95" customHeight="1" thickBot="1" x14ac:dyDescent="0.45">
      <c r="A953" s="5"/>
      <c r="B953" s="5"/>
      <c r="C953" s="5"/>
      <c r="D953" s="5"/>
      <c r="E953" s="5"/>
      <c r="F953" s="5"/>
      <c r="G953" s="5"/>
      <c r="H953" s="5"/>
      <c r="I953" s="5"/>
      <c r="J953" s="5"/>
      <c r="K953" s="5"/>
      <c r="L953" s="5"/>
      <c r="M953" s="5"/>
    </row>
    <row r="954" spans="1:13" ht="25.8" customHeight="1" x14ac:dyDescent="0.3">
      <c r="A954" s="328" t="s">
        <v>700</v>
      </c>
      <c r="B954" s="329"/>
      <c r="C954" s="329"/>
      <c r="D954" s="329"/>
      <c r="E954" s="330"/>
      <c r="F954" s="60" t="s">
        <v>83</v>
      </c>
      <c r="G954" s="331" t="s">
        <v>219</v>
      </c>
      <c r="H954" s="332"/>
      <c r="I954" s="324">
        <f>I964+I980+I1000+I1029</f>
        <v>91</v>
      </c>
      <c r="J954" s="325"/>
      <c r="K954" s="68">
        <v>8</v>
      </c>
      <c r="L954" s="69" t="s">
        <v>241</v>
      </c>
      <c r="M954" s="70">
        <f>L964+L980+L1000+L1029</f>
        <v>75.41</v>
      </c>
    </row>
    <row r="955" spans="1:13" ht="27" customHeight="1" x14ac:dyDescent="0.4">
      <c r="A955" s="319" t="s">
        <v>74</v>
      </c>
      <c r="B955" s="326" t="s">
        <v>79</v>
      </c>
      <c r="C955" s="327" t="s">
        <v>78</v>
      </c>
      <c r="D955" s="326" t="s">
        <v>52</v>
      </c>
      <c r="E955" s="320" t="s">
        <v>80</v>
      </c>
      <c r="F955" s="6"/>
      <c r="G955" s="319" t="s">
        <v>81</v>
      </c>
      <c r="H955" s="326" t="s">
        <v>141</v>
      </c>
      <c r="I955" s="327" t="s">
        <v>142</v>
      </c>
      <c r="J955" s="320" t="s">
        <v>143</v>
      </c>
      <c r="K955" s="6"/>
      <c r="L955" s="319" t="s">
        <v>916</v>
      </c>
      <c r="M955" s="320"/>
    </row>
    <row r="956" spans="1:13" ht="15.6" x14ac:dyDescent="0.4">
      <c r="A956" s="319"/>
      <c r="B956" s="326"/>
      <c r="C956" s="327"/>
      <c r="D956" s="326"/>
      <c r="E956" s="320"/>
      <c r="F956" s="6"/>
      <c r="G956" s="319"/>
      <c r="H956" s="326"/>
      <c r="I956" s="327"/>
      <c r="J956" s="320"/>
      <c r="K956" s="6"/>
      <c r="L956" s="228" t="s">
        <v>75</v>
      </c>
      <c r="M956" s="237" t="s">
        <v>140</v>
      </c>
    </row>
    <row r="957" spans="1:13" ht="59.4" customHeight="1" x14ac:dyDescent="0.3">
      <c r="A957" s="321">
        <v>8.1</v>
      </c>
      <c r="B957" s="298" t="s">
        <v>709</v>
      </c>
      <c r="C957" s="292" t="s">
        <v>30</v>
      </c>
      <c r="D957" s="292" t="s">
        <v>374</v>
      </c>
      <c r="E957" s="313">
        <f>I964</f>
        <v>23</v>
      </c>
      <c r="F957" s="323">
        <v>1</v>
      </c>
      <c r="G957" s="235">
        <v>231</v>
      </c>
      <c r="H957" s="52" t="s">
        <v>1020</v>
      </c>
      <c r="I957" s="13">
        <v>4</v>
      </c>
      <c r="J957" s="12">
        <f>I957*8%/91</f>
        <v>3.5164835164835165E-3</v>
      </c>
      <c r="K957" s="241" t="str">
        <f t="shared" ref="K957:K964" si="121">IF(AND(L957&gt;=0,L957&lt;=I957),"",IF(AND(L957&gt;I957),"*"))</f>
        <v/>
      </c>
      <c r="L957" s="14">
        <v>3.41</v>
      </c>
      <c r="M957" s="12">
        <f>L957*8%/91</f>
        <v>2.9978021978021982E-3</v>
      </c>
    </row>
    <row r="958" spans="1:13" ht="27" customHeight="1" x14ac:dyDescent="0.3">
      <c r="A958" s="321"/>
      <c r="B958" s="298"/>
      <c r="C958" s="292"/>
      <c r="D958" s="292"/>
      <c r="E958" s="313"/>
      <c r="F958" s="323"/>
      <c r="G958" s="235">
        <v>232</v>
      </c>
      <c r="H958" s="52" t="s">
        <v>376</v>
      </c>
      <c r="I958" s="13">
        <v>4</v>
      </c>
      <c r="J958" s="12">
        <f t="shared" ref="J958:J963" si="122">I958*8%/91</f>
        <v>3.5164835164835165E-3</v>
      </c>
      <c r="K958" s="241" t="str">
        <f t="shared" si="121"/>
        <v/>
      </c>
      <c r="L958" s="14">
        <v>1</v>
      </c>
      <c r="M958" s="12">
        <f t="shared" ref="M958:M963" si="123">L958*8%/91</f>
        <v>8.7912087912087912E-4</v>
      </c>
    </row>
    <row r="959" spans="1:13" ht="30.6" customHeight="1" x14ac:dyDescent="0.3">
      <c r="A959" s="321"/>
      <c r="B959" s="298"/>
      <c r="C959" s="292"/>
      <c r="D959" s="292"/>
      <c r="E959" s="313"/>
      <c r="F959" s="323"/>
      <c r="G959" s="235">
        <v>233</v>
      </c>
      <c r="H959" s="52" t="s">
        <v>279</v>
      </c>
      <c r="I959" s="13">
        <v>4</v>
      </c>
      <c r="J959" s="12">
        <f t="shared" si="122"/>
        <v>3.5164835164835165E-3</v>
      </c>
      <c r="K959" s="241" t="str">
        <f t="shared" si="121"/>
        <v/>
      </c>
      <c r="L959" s="14"/>
      <c r="M959" s="12">
        <f t="shared" si="123"/>
        <v>0</v>
      </c>
    </row>
    <row r="960" spans="1:13" ht="25.2" x14ac:dyDescent="0.3">
      <c r="A960" s="321"/>
      <c r="B960" s="298"/>
      <c r="C960" s="292" t="s">
        <v>31</v>
      </c>
      <c r="D960" s="292" t="s">
        <v>375</v>
      </c>
      <c r="E960" s="313"/>
      <c r="F960" s="323">
        <v>3</v>
      </c>
      <c r="G960" s="235">
        <v>234</v>
      </c>
      <c r="H960" s="84" t="s">
        <v>787</v>
      </c>
      <c r="I960" s="13">
        <v>1</v>
      </c>
      <c r="J960" s="12">
        <f t="shared" si="122"/>
        <v>8.7912087912087912E-4</v>
      </c>
      <c r="K960" s="241" t="str">
        <f t="shared" si="121"/>
        <v/>
      </c>
      <c r="L960" s="14"/>
      <c r="M960" s="12">
        <f t="shared" si="123"/>
        <v>0</v>
      </c>
    </row>
    <row r="961" spans="1:13" ht="50.4" x14ac:dyDescent="0.3">
      <c r="A961" s="321"/>
      <c r="B961" s="298"/>
      <c r="C961" s="292"/>
      <c r="D961" s="292"/>
      <c r="E961" s="313"/>
      <c r="F961" s="323"/>
      <c r="G961" s="235">
        <v>235</v>
      </c>
      <c r="H961" s="52" t="s">
        <v>377</v>
      </c>
      <c r="I961" s="13">
        <v>4</v>
      </c>
      <c r="J961" s="12">
        <f t="shared" si="122"/>
        <v>3.5164835164835165E-3</v>
      </c>
      <c r="K961" s="241" t="str">
        <f t="shared" si="121"/>
        <v/>
      </c>
      <c r="L961" s="14"/>
      <c r="M961" s="12">
        <f t="shared" si="123"/>
        <v>0</v>
      </c>
    </row>
    <row r="962" spans="1:13" ht="63" x14ac:dyDescent="0.4">
      <c r="A962" s="321"/>
      <c r="B962" s="298"/>
      <c r="C962" s="292" t="s">
        <v>162</v>
      </c>
      <c r="D962" s="292" t="s">
        <v>167</v>
      </c>
      <c r="E962" s="313"/>
      <c r="F962" s="226"/>
      <c r="G962" s="235">
        <v>236</v>
      </c>
      <c r="H962" s="52" t="s">
        <v>1021</v>
      </c>
      <c r="I962" s="13">
        <v>3</v>
      </c>
      <c r="J962" s="12">
        <f t="shared" si="122"/>
        <v>2.6373626373626374E-3</v>
      </c>
      <c r="K962" s="241" t="str">
        <f t="shared" si="121"/>
        <v/>
      </c>
      <c r="L962" s="14"/>
      <c r="M962" s="12">
        <f t="shared" si="123"/>
        <v>0</v>
      </c>
    </row>
    <row r="963" spans="1:13" ht="50.4" x14ac:dyDescent="0.4">
      <c r="A963" s="321"/>
      <c r="B963" s="298"/>
      <c r="C963" s="292"/>
      <c r="D963" s="292"/>
      <c r="E963" s="313"/>
      <c r="F963" s="226"/>
      <c r="G963" s="235">
        <v>237</v>
      </c>
      <c r="H963" s="52" t="s">
        <v>1022</v>
      </c>
      <c r="I963" s="13">
        <v>3</v>
      </c>
      <c r="J963" s="12">
        <f t="shared" si="122"/>
        <v>2.6373626373626374E-3</v>
      </c>
      <c r="K963" s="241" t="str">
        <f t="shared" si="121"/>
        <v/>
      </c>
      <c r="L963" s="14">
        <v>3</v>
      </c>
      <c r="M963" s="12">
        <f t="shared" si="123"/>
        <v>2.6373626373626374E-3</v>
      </c>
    </row>
    <row r="964" spans="1:13" ht="16.2" thickBot="1" x14ac:dyDescent="0.45">
      <c r="A964" s="322"/>
      <c r="B964" s="299"/>
      <c r="C964" s="293"/>
      <c r="D964" s="293"/>
      <c r="E964" s="314"/>
      <c r="F964" s="6"/>
      <c r="G964" s="307" t="s">
        <v>146</v>
      </c>
      <c r="H964" s="308"/>
      <c r="I964" s="9">
        <f>SUM(I957:I963)</f>
        <v>23</v>
      </c>
      <c r="J964" s="27">
        <f>SUM(J957:J963)</f>
        <v>2.0219780219780221E-2</v>
      </c>
      <c r="K964" s="241" t="str">
        <f t="shared" si="121"/>
        <v/>
      </c>
      <c r="L964" s="11">
        <f>SUM(L957:L963)</f>
        <v>7.41</v>
      </c>
      <c r="M964" s="27">
        <f>SUM(M957:M963)</f>
        <v>6.5142857142857146E-3</v>
      </c>
    </row>
    <row r="965" spans="1:13" ht="4.95" customHeight="1" thickBot="1" x14ac:dyDescent="0.45">
      <c r="A965" s="36"/>
      <c r="B965" s="169"/>
      <c r="C965" s="36"/>
      <c r="D965" s="231"/>
      <c r="E965" s="231"/>
      <c r="F965" s="4"/>
      <c r="G965" s="178"/>
      <c r="H965" s="178"/>
      <c r="I965" s="182"/>
      <c r="J965" s="183"/>
      <c r="K965" s="4"/>
      <c r="L965" s="182"/>
      <c r="M965" s="183"/>
    </row>
    <row r="966" spans="1:13" x14ac:dyDescent="0.3">
      <c r="A966" s="232" t="s">
        <v>74</v>
      </c>
      <c r="B966" s="317" t="s">
        <v>145</v>
      </c>
      <c r="C966" s="317"/>
      <c r="D966" s="317"/>
      <c r="E966" s="317"/>
      <c r="F966" s="317"/>
      <c r="G966" s="317"/>
      <c r="H966" s="317"/>
      <c r="I966" s="317"/>
      <c r="J966" s="318"/>
      <c r="K966" s="38"/>
      <c r="L966" s="32" t="s">
        <v>144</v>
      </c>
      <c r="M966" s="67" t="s">
        <v>69</v>
      </c>
    </row>
    <row r="967" spans="1:13" x14ac:dyDescent="0.3">
      <c r="A967" s="235">
        <f t="shared" ref="A967:A973" si="124">G957</f>
        <v>231</v>
      </c>
      <c r="B967" s="290"/>
      <c r="C967" s="290"/>
      <c r="D967" s="290"/>
      <c r="E967" s="290"/>
      <c r="F967" s="290"/>
      <c r="G967" s="290"/>
      <c r="H967" s="290"/>
      <c r="I967" s="290"/>
      <c r="J967" s="291"/>
      <c r="K967" s="55"/>
      <c r="L967" s="44"/>
      <c r="M967" s="90"/>
    </row>
    <row r="968" spans="1:13" x14ac:dyDescent="0.3">
      <c r="A968" s="235">
        <f t="shared" si="124"/>
        <v>232</v>
      </c>
      <c r="B968" s="290"/>
      <c r="C968" s="290"/>
      <c r="D968" s="290"/>
      <c r="E968" s="290"/>
      <c r="F968" s="290"/>
      <c r="G968" s="290"/>
      <c r="H968" s="290"/>
      <c r="I968" s="290"/>
      <c r="J968" s="291"/>
      <c r="K968" s="55"/>
      <c r="L968" s="44"/>
      <c r="M968" s="90"/>
    </row>
    <row r="969" spans="1:13" x14ac:dyDescent="0.3">
      <c r="A969" s="235">
        <f t="shared" si="124"/>
        <v>233</v>
      </c>
      <c r="B969" s="290"/>
      <c r="C969" s="290"/>
      <c r="D969" s="290"/>
      <c r="E969" s="290"/>
      <c r="F969" s="290"/>
      <c r="G969" s="290"/>
      <c r="H969" s="290"/>
      <c r="I969" s="290"/>
      <c r="J969" s="291"/>
      <c r="K969" s="55"/>
      <c r="L969" s="44"/>
      <c r="M969" s="90"/>
    </row>
    <row r="970" spans="1:13" x14ac:dyDescent="0.3">
      <c r="A970" s="235">
        <f t="shared" si="124"/>
        <v>234</v>
      </c>
      <c r="B970" s="290"/>
      <c r="C970" s="290"/>
      <c r="D970" s="290"/>
      <c r="E970" s="290"/>
      <c r="F970" s="290"/>
      <c r="G970" s="290"/>
      <c r="H970" s="290"/>
      <c r="I970" s="290"/>
      <c r="J970" s="291"/>
      <c r="K970" s="55"/>
      <c r="L970" s="44"/>
      <c r="M970" s="90"/>
    </row>
    <row r="971" spans="1:13" ht="15.6" x14ac:dyDescent="0.4">
      <c r="A971" s="235">
        <f t="shared" si="124"/>
        <v>235</v>
      </c>
      <c r="B971" s="290"/>
      <c r="C971" s="290"/>
      <c r="D971" s="290"/>
      <c r="E971" s="290"/>
      <c r="F971" s="290"/>
      <c r="G971" s="290"/>
      <c r="H971" s="290"/>
      <c r="I971" s="290"/>
      <c r="J971" s="291"/>
      <c r="K971" s="4"/>
      <c r="L971" s="8"/>
      <c r="M971" s="79"/>
    </row>
    <row r="972" spans="1:13" ht="15.6" x14ac:dyDescent="0.4">
      <c r="A972" s="235">
        <f t="shared" si="124"/>
        <v>236</v>
      </c>
      <c r="B972" s="290"/>
      <c r="C972" s="290"/>
      <c r="D972" s="290"/>
      <c r="E972" s="290"/>
      <c r="F972" s="290"/>
      <c r="G972" s="290"/>
      <c r="H972" s="290"/>
      <c r="I972" s="290"/>
      <c r="J972" s="291"/>
      <c r="K972" s="4"/>
      <c r="L972" s="8"/>
      <c r="M972" s="79"/>
    </row>
    <row r="973" spans="1:13" ht="16.2" thickBot="1" x14ac:dyDescent="0.45">
      <c r="A973" s="236">
        <f t="shared" si="124"/>
        <v>237</v>
      </c>
      <c r="B973" s="335"/>
      <c r="C973" s="335"/>
      <c r="D973" s="335"/>
      <c r="E973" s="335"/>
      <c r="F973" s="335"/>
      <c r="G973" s="335"/>
      <c r="H973" s="335"/>
      <c r="I973" s="335"/>
      <c r="J973" s="336"/>
      <c r="K973" s="4"/>
      <c r="L973" s="80"/>
      <c r="M973" s="81"/>
    </row>
    <row r="974" spans="1:13" ht="4.95" customHeight="1" thickBot="1" x14ac:dyDescent="0.45">
      <c r="A974" s="36"/>
      <c r="B974" s="169"/>
      <c r="C974" s="36"/>
      <c r="D974" s="169"/>
      <c r="E974" s="169"/>
      <c r="F974" s="4"/>
      <c r="G974" s="167"/>
      <c r="H974" s="231"/>
      <c r="I974" s="182"/>
      <c r="J974" s="183"/>
      <c r="K974" s="4"/>
      <c r="L974" s="182"/>
      <c r="M974" s="183"/>
    </row>
    <row r="975" spans="1:13" ht="25.2" x14ac:dyDescent="0.3">
      <c r="A975" s="294">
        <v>8.1999999999999993</v>
      </c>
      <c r="B975" s="297" t="s">
        <v>1023</v>
      </c>
      <c r="C975" s="304" t="s">
        <v>32</v>
      </c>
      <c r="D975" s="300" t="s">
        <v>701</v>
      </c>
      <c r="E975" s="301">
        <f>I980</f>
        <v>12</v>
      </c>
      <c r="F975" s="323">
        <v>2</v>
      </c>
      <c r="G975" s="234">
        <v>238</v>
      </c>
      <c r="H975" s="54" t="s">
        <v>822</v>
      </c>
      <c r="I975" s="18">
        <v>2</v>
      </c>
      <c r="J975" s="19">
        <f>I975*8%/91</f>
        <v>1.7582417582417582E-3</v>
      </c>
      <c r="K975" s="241" t="str">
        <f t="shared" ref="K975:K980" si="125">IF(AND(L975&gt;=0,L975&lt;=I975),"",IF(AND(L975&gt;I975),"*"))</f>
        <v/>
      </c>
      <c r="L975" s="20">
        <v>2</v>
      </c>
      <c r="M975" s="19">
        <f>L975*8%/91</f>
        <v>1.7582417582417582E-3</v>
      </c>
    </row>
    <row r="976" spans="1:13" ht="25.2" x14ac:dyDescent="0.3">
      <c r="A976" s="295"/>
      <c r="B976" s="298"/>
      <c r="C976" s="305"/>
      <c r="D976" s="292"/>
      <c r="E976" s="302"/>
      <c r="F976" s="323"/>
      <c r="G976" s="235">
        <v>239</v>
      </c>
      <c r="H976" s="52" t="s">
        <v>1024</v>
      </c>
      <c r="I976" s="13">
        <v>3</v>
      </c>
      <c r="J976" s="21">
        <f>I976*8%/91</f>
        <v>2.6373626373626374E-3</v>
      </c>
      <c r="K976" s="241" t="str">
        <f t="shared" si="125"/>
        <v/>
      </c>
      <c r="L976" s="14">
        <v>3</v>
      </c>
      <c r="M976" s="21">
        <f>L976*8%/91</f>
        <v>2.6373626373626374E-3</v>
      </c>
    </row>
    <row r="977" spans="1:13" ht="37.799999999999997" x14ac:dyDescent="0.3">
      <c r="A977" s="295"/>
      <c r="B977" s="298"/>
      <c r="C977" s="305"/>
      <c r="D977" s="292"/>
      <c r="E977" s="302"/>
      <c r="F977" s="323"/>
      <c r="G977" s="235">
        <v>240</v>
      </c>
      <c r="H977" s="52" t="s">
        <v>1025</v>
      </c>
      <c r="I977" s="13">
        <v>3</v>
      </c>
      <c r="J977" s="21">
        <f t="shared" ref="J977:J979" si="126">I977*8%/91</f>
        <v>2.6373626373626374E-3</v>
      </c>
      <c r="K977" s="241" t="str">
        <f t="shared" si="125"/>
        <v/>
      </c>
      <c r="L977" s="14">
        <v>3</v>
      </c>
      <c r="M977" s="21">
        <f t="shared" ref="M977:M979" si="127">L977*8%/91</f>
        <v>2.6373626373626374E-3</v>
      </c>
    </row>
    <row r="978" spans="1:13" ht="25.2" x14ac:dyDescent="0.3">
      <c r="A978" s="295"/>
      <c r="B978" s="298"/>
      <c r="C978" s="305" t="s">
        <v>118</v>
      </c>
      <c r="D978" s="292" t="s">
        <v>378</v>
      </c>
      <c r="E978" s="302"/>
      <c r="F978" s="323">
        <v>2</v>
      </c>
      <c r="G978" s="235">
        <v>241</v>
      </c>
      <c r="H978" s="52" t="s">
        <v>1026</v>
      </c>
      <c r="I978" s="13">
        <v>2</v>
      </c>
      <c r="J978" s="21">
        <f t="shared" si="126"/>
        <v>1.7582417582417582E-3</v>
      </c>
      <c r="K978" s="241" t="str">
        <f t="shared" si="125"/>
        <v/>
      </c>
      <c r="L978" s="14">
        <v>2</v>
      </c>
      <c r="M978" s="21">
        <f t="shared" si="127"/>
        <v>1.7582417582417582E-3</v>
      </c>
    </row>
    <row r="979" spans="1:13" ht="25.2" x14ac:dyDescent="0.3">
      <c r="A979" s="295"/>
      <c r="B979" s="298"/>
      <c r="C979" s="305"/>
      <c r="D979" s="292"/>
      <c r="E979" s="302"/>
      <c r="F979" s="323"/>
      <c r="G979" s="235">
        <v>242</v>
      </c>
      <c r="H979" s="52" t="s">
        <v>379</v>
      </c>
      <c r="I979" s="13">
        <v>2</v>
      </c>
      <c r="J979" s="21">
        <f t="shared" si="126"/>
        <v>1.7582417582417582E-3</v>
      </c>
      <c r="K979" s="241" t="str">
        <f t="shared" si="125"/>
        <v/>
      </c>
      <c r="L979" s="14">
        <v>2</v>
      </c>
      <c r="M979" s="21">
        <f t="shared" si="127"/>
        <v>1.7582417582417582E-3</v>
      </c>
    </row>
    <row r="980" spans="1:13" ht="16.2" thickBot="1" x14ac:dyDescent="0.45">
      <c r="A980" s="296"/>
      <c r="B980" s="299"/>
      <c r="C980" s="306"/>
      <c r="D980" s="293"/>
      <c r="E980" s="303"/>
      <c r="F980" s="6"/>
      <c r="G980" s="307" t="s">
        <v>146</v>
      </c>
      <c r="H980" s="308"/>
      <c r="I980" s="15">
        <f>SUM(I975:I979)</f>
        <v>12</v>
      </c>
      <c r="J980" s="16">
        <f>SUM(J975:J979)</f>
        <v>1.0549450549450549E-2</v>
      </c>
      <c r="K980" s="241" t="str">
        <f t="shared" si="125"/>
        <v/>
      </c>
      <c r="L980" s="17">
        <f>SUM(L975:L979)</f>
        <v>12</v>
      </c>
      <c r="M980" s="16">
        <f>SUM(M975:M979)</f>
        <v>1.0549450549450549E-2</v>
      </c>
    </row>
    <row r="981" spans="1:13" ht="4.95" customHeight="1" thickBot="1" x14ac:dyDescent="0.45">
      <c r="A981" s="34"/>
      <c r="B981" s="169"/>
      <c r="C981" s="34"/>
      <c r="D981" s="231"/>
      <c r="E981" s="231"/>
      <c r="F981" s="5"/>
      <c r="G981" s="178"/>
      <c r="H981" s="178"/>
      <c r="I981" s="171"/>
      <c r="J981" s="172"/>
      <c r="K981" s="5"/>
      <c r="L981" s="175"/>
      <c r="M981" s="186"/>
    </row>
    <row r="982" spans="1:13" x14ac:dyDescent="0.3">
      <c r="A982" s="232" t="s">
        <v>74</v>
      </c>
      <c r="B982" s="317" t="s">
        <v>145</v>
      </c>
      <c r="C982" s="317"/>
      <c r="D982" s="317"/>
      <c r="E982" s="317"/>
      <c r="F982" s="317"/>
      <c r="G982" s="317"/>
      <c r="H982" s="317"/>
      <c r="I982" s="317"/>
      <c r="J982" s="318"/>
      <c r="K982" s="38"/>
      <c r="L982" s="32" t="s">
        <v>144</v>
      </c>
      <c r="M982" s="67" t="s">
        <v>69</v>
      </c>
    </row>
    <row r="983" spans="1:13" x14ac:dyDescent="0.3">
      <c r="A983" s="235">
        <f>G975</f>
        <v>238</v>
      </c>
      <c r="B983" s="290"/>
      <c r="C983" s="290"/>
      <c r="D983" s="290"/>
      <c r="E983" s="290"/>
      <c r="F983" s="290"/>
      <c r="G983" s="290"/>
      <c r="H983" s="290"/>
      <c r="I983" s="290"/>
      <c r="J983" s="291"/>
      <c r="K983" s="55"/>
      <c r="L983" s="44"/>
      <c r="M983" s="90"/>
    </row>
    <row r="984" spans="1:13" x14ac:dyDescent="0.3">
      <c r="A984" s="235">
        <f t="shared" ref="A984:A987" si="128">G976</f>
        <v>239</v>
      </c>
      <c r="B984" s="290"/>
      <c r="C984" s="290"/>
      <c r="D984" s="290"/>
      <c r="E984" s="290"/>
      <c r="F984" s="290"/>
      <c r="G984" s="290"/>
      <c r="H984" s="290"/>
      <c r="I984" s="290"/>
      <c r="J984" s="291"/>
      <c r="K984" s="55"/>
      <c r="L984" s="44"/>
      <c r="M984" s="90"/>
    </row>
    <row r="985" spans="1:13" x14ac:dyDescent="0.3">
      <c r="A985" s="235">
        <f t="shared" si="128"/>
        <v>240</v>
      </c>
      <c r="B985" s="290"/>
      <c r="C985" s="290"/>
      <c r="D985" s="290"/>
      <c r="E985" s="290"/>
      <c r="F985" s="290"/>
      <c r="G985" s="290"/>
      <c r="H985" s="290"/>
      <c r="I985" s="290"/>
      <c r="J985" s="291"/>
      <c r="K985" s="55"/>
      <c r="L985" s="44"/>
      <c r="M985" s="90"/>
    </row>
    <row r="986" spans="1:13" ht="15.6" x14ac:dyDescent="0.4">
      <c r="A986" s="235">
        <f t="shared" si="128"/>
        <v>241</v>
      </c>
      <c r="B986" s="290"/>
      <c r="C986" s="290"/>
      <c r="D986" s="290"/>
      <c r="E986" s="290"/>
      <c r="F986" s="290"/>
      <c r="G986" s="290"/>
      <c r="H986" s="290"/>
      <c r="I986" s="290"/>
      <c r="J986" s="291"/>
      <c r="K986" s="5"/>
      <c r="L986" s="44"/>
      <c r="M986" s="90"/>
    </row>
    <row r="987" spans="1:13" ht="16.2" thickBot="1" x14ac:dyDescent="0.45">
      <c r="A987" s="236">
        <f t="shared" si="128"/>
        <v>242</v>
      </c>
      <c r="B987" s="335"/>
      <c r="C987" s="335"/>
      <c r="D987" s="335"/>
      <c r="E987" s="335"/>
      <c r="F987" s="335"/>
      <c r="G987" s="335"/>
      <c r="H987" s="335"/>
      <c r="I987" s="335"/>
      <c r="J987" s="336"/>
      <c r="K987" s="5"/>
      <c r="L987" s="45"/>
      <c r="M987" s="91"/>
    </row>
    <row r="988" spans="1:13" ht="4.95" customHeight="1" thickBot="1" x14ac:dyDescent="0.45">
      <c r="A988" s="5"/>
      <c r="B988" s="5"/>
      <c r="C988" s="5"/>
      <c r="D988" s="5"/>
      <c r="E988" s="5"/>
      <c r="F988" s="5"/>
      <c r="G988" s="5"/>
      <c r="H988" s="5"/>
      <c r="I988" s="5"/>
      <c r="J988" s="5"/>
      <c r="K988" s="5"/>
      <c r="L988" s="5"/>
      <c r="M988" s="5"/>
    </row>
    <row r="989" spans="1:13" ht="25.2" x14ac:dyDescent="0.3">
      <c r="A989" s="294">
        <v>8.3000000000000007</v>
      </c>
      <c r="B989" s="297" t="s">
        <v>1027</v>
      </c>
      <c r="C989" s="304" t="s">
        <v>33</v>
      </c>
      <c r="D989" s="300" t="s">
        <v>380</v>
      </c>
      <c r="E989" s="301">
        <f>I1000</f>
        <v>26</v>
      </c>
      <c r="F989" s="323">
        <v>2</v>
      </c>
      <c r="G989" s="234">
        <v>243</v>
      </c>
      <c r="H989" s="54" t="s">
        <v>1028</v>
      </c>
      <c r="I989" s="18">
        <v>2</v>
      </c>
      <c r="J989" s="19">
        <f>I989*8%/91</f>
        <v>1.7582417582417582E-3</v>
      </c>
      <c r="K989" s="241" t="str">
        <f t="shared" ref="K989:K1000" si="129">IF(AND(L989&gt;=0,L989&lt;=I989),"",IF(AND(L989&gt;I989),"*"))</f>
        <v/>
      </c>
      <c r="L989" s="20">
        <v>2</v>
      </c>
      <c r="M989" s="19">
        <f>L989*8%/91</f>
        <v>1.7582417582417582E-3</v>
      </c>
    </row>
    <row r="990" spans="1:13" ht="50.4" x14ac:dyDescent="0.3">
      <c r="A990" s="295"/>
      <c r="B990" s="298"/>
      <c r="C990" s="305"/>
      <c r="D990" s="292"/>
      <c r="E990" s="302"/>
      <c r="F990" s="323"/>
      <c r="G990" s="235">
        <v>244</v>
      </c>
      <c r="H990" s="52" t="s">
        <v>1029</v>
      </c>
      <c r="I990" s="13">
        <v>2</v>
      </c>
      <c r="J990" s="21">
        <f>I990*8%/91</f>
        <v>1.7582417582417582E-3</v>
      </c>
      <c r="K990" s="241" t="str">
        <f t="shared" si="129"/>
        <v/>
      </c>
      <c r="L990" s="14">
        <v>2</v>
      </c>
      <c r="M990" s="21">
        <f>L990*8%/91</f>
        <v>1.7582417582417582E-3</v>
      </c>
    </row>
    <row r="991" spans="1:13" ht="25.2" x14ac:dyDescent="0.3">
      <c r="A991" s="295"/>
      <c r="B991" s="298"/>
      <c r="C991" s="305"/>
      <c r="D991" s="292"/>
      <c r="E991" s="302"/>
      <c r="F991" s="323"/>
      <c r="G991" s="235">
        <v>245</v>
      </c>
      <c r="H991" s="52" t="s">
        <v>381</v>
      </c>
      <c r="I991" s="13">
        <v>3</v>
      </c>
      <c r="J991" s="21">
        <f t="shared" ref="J991:J999" si="130">I991*8%/91</f>
        <v>2.6373626373626374E-3</v>
      </c>
      <c r="K991" s="241" t="str">
        <f t="shared" si="129"/>
        <v/>
      </c>
      <c r="L991" s="14">
        <v>3</v>
      </c>
      <c r="M991" s="21">
        <f t="shared" ref="M991:M999" si="131">L991*8%/91</f>
        <v>2.6373626373626374E-3</v>
      </c>
    </row>
    <row r="992" spans="1:13" ht="25.2" x14ac:dyDescent="0.4">
      <c r="A992" s="295"/>
      <c r="B992" s="298"/>
      <c r="C992" s="230" t="s">
        <v>34</v>
      </c>
      <c r="D992" s="227" t="s">
        <v>271</v>
      </c>
      <c r="E992" s="302"/>
      <c r="F992" s="226">
        <v>1</v>
      </c>
      <c r="G992" s="235">
        <v>246</v>
      </c>
      <c r="H992" s="52" t="s">
        <v>382</v>
      </c>
      <c r="I992" s="13">
        <v>4</v>
      </c>
      <c r="J992" s="21">
        <f t="shared" si="130"/>
        <v>3.5164835164835165E-3</v>
      </c>
      <c r="K992" s="241" t="str">
        <f t="shared" si="129"/>
        <v/>
      </c>
      <c r="L992" s="14">
        <v>4</v>
      </c>
      <c r="M992" s="21">
        <f t="shared" si="131"/>
        <v>3.5164835164835165E-3</v>
      </c>
    </row>
    <row r="993" spans="1:13" x14ac:dyDescent="0.3">
      <c r="A993" s="295"/>
      <c r="B993" s="298"/>
      <c r="C993" s="305" t="s">
        <v>119</v>
      </c>
      <c r="D993" s="292" t="s">
        <v>272</v>
      </c>
      <c r="E993" s="302"/>
      <c r="F993" s="323">
        <v>2</v>
      </c>
      <c r="G993" s="235">
        <v>247</v>
      </c>
      <c r="H993" s="52" t="s">
        <v>383</v>
      </c>
      <c r="I993" s="13">
        <v>4</v>
      </c>
      <c r="J993" s="21">
        <f t="shared" si="130"/>
        <v>3.5164835164835165E-3</v>
      </c>
      <c r="K993" s="241" t="str">
        <f t="shared" si="129"/>
        <v/>
      </c>
      <c r="L993" s="14">
        <v>4</v>
      </c>
      <c r="M993" s="21">
        <f t="shared" si="131"/>
        <v>3.5164835164835165E-3</v>
      </c>
    </row>
    <row r="994" spans="1:13" ht="37.799999999999997" x14ac:dyDescent="0.3">
      <c r="A994" s="295"/>
      <c r="B994" s="298"/>
      <c r="C994" s="305"/>
      <c r="D994" s="292"/>
      <c r="E994" s="302"/>
      <c r="F994" s="323"/>
      <c r="G994" s="235">
        <v>248</v>
      </c>
      <c r="H994" s="52" t="s">
        <v>1030</v>
      </c>
      <c r="I994" s="13">
        <v>2</v>
      </c>
      <c r="J994" s="21">
        <f t="shared" si="130"/>
        <v>1.7582417582417582E-3</v>
      </c>
      <c r="K994" s="241" t="str">
        <f t="shared" si="129"/>
        <v/>
      </c>
      <c r="L994" s="14">
        <v>2</v>
      </c>
      <c r="M994" s="21">
        <f t="shared" si="131"/>
        <v>1.7582417582417582E-3</v>
      </c>
    </row>
    <row r="995" spans="1:13" ht="37.799999999999997" x14ac:dyDescent="0.3">
      <c r="A995" s="295"/>
      <c r="B995" s="298"/>
      <c r="C995" s="305"/>
      <c r="D995" s="292"/>
      <c r="E995" s="302"/>
      <c r="F995" s="323"/>
      <c r="G995" s="235">
        <v>249</v>
      </c>
      <c r="H995" s="52" t="s">
        <v>384</v>
      </c>
      <c r="I995" s="13">
        <v>1</v>
      </c>
      <c r="J995" s="21">
        <f t="shared" si="130"/>
        <v>8.7912087912087912E-4</v>
      </c>
      <c r="K995" s="241" t="str">
        <f t="shared" si="129"/>
        <v/>
      </c>
      <c r="L995" s="14">
        <v>1</v>
      </c>
      <c r="M995" s="21">
        <f t="shared" si="131"/>
        <v>8.7912087912087912E-4</v>
      </c>
    </row>
    <row r="996" spans="1:13" x14ac:dyDescent="0.3">
      <c r="A996" s="295"/>
      <c r="B996" s="298"/>
      <c r="C996" s="305"/>
      <c r="D996" s="292"/>
      <c r="E996" s="302"/>
      <c r="F996" s="323"/>
      <c r="G996" s="235">
        <v>250</v>
      </c>
      <c r="H996" s="52" t="s">
        <v>168</v>
      </c>
      <c r="I996" s="13">
        <v>2</v>
      </c>
      <c r="J996" s="21">
        <f t="shared" si="130"/>
        <v>1.7582417582417582E-3</v>
      </c>
      <c r="K996" s="241" t="str">
        <f t="shared" si="129"/>
        <v/>
      </c>
      <c r="L996" s="14">
        <v>2</v>
      </c>
      <c r="M996" s="21">
        <f t="shared" si="131"/>
        <v>1.7582417582417582E-3</v>
      </c>
    </row>
    <row r="997" spans="1:13" x14ac:dyDescent="0.3">
      <c r="A997" s="295"/>
      <c r="B997" s="298"/>
      <c r="C997" s="305" t="s">
        <v>120</v>
      </c>
      <c r="D997" s="292" t="s">
        <v>249</v>
      </c>
      <c r="E997" s="302"/>
      <c r="F997" s="323">
        <v>1</v>
      </c>
      <c r="G997" s="235">
        <v>251</v>
      </c>
      <c r="H997" s="52" t="s">
        <v>1031</v>
      </c>
      <c r="I997" s="13">
        <v>3</v>
      </c>
      <c r="J997" s="21">
        <f t="shared" si="130"/>
        <v>2.6373626373626374E-3</v>
      </c>
      <c r="K997" s="241" t="str">
        <f t="shared" si="129"/>
        <v/>
      </c>
      <c r="L997" s="14">
        <v>3</v>
      </c>
      <c r="M997" s="21">
        <f t="shared" si="131"/>
        <v>2.6373626373626374E-3</v>
      </c>
    </row>
    <row r="998" spans="1:13" x14ac:dyDescent="0.3">
      <c r="A998" s="295"/>
      <c r="B998" s="298"/>
      <c r="C998" s="305"/>
      <c r="D998" s="292"/>
      <c r="E998" s="302"/>
      <c r="F998" s="323"/>
      <c r="G998" s="235">
        <v>252</v>
      </c>
      <c r="H998" s="52" t="s">
        <v>280</v>
      </c>
      <c r="I998" s="13">
        <v>2</v>
      </c>
      <c r="J998" s="21">
        <f t="shared" si="130"/>
        <v>1.7582417582417582E-3</v>
      </c>
      <c r="K998" s="241" t="str">
        <f t="shared" si="129"/>
        <v/>
      </c>
      <c r="L998" s="14">
        <v>2</v>
      </c>
      <c r="M998" s="21">
        <f t="shared" si="131"/>
        <v>1.7582417582417582E-3</v>
      </c>
    </row>
    <row r="999" spans="1:13" ht="61.2" customHeight="1" x14ac:dyDescent="0.4">
      <c r="A999" s="295"/>
      <c r="B999" s="298"/>
      <c r="C999" s="305" t="s">
        <v>121</v>
      </c>
      <c r="D999" s="292" t="s">
        <v>385</v>
      </c>
      <c r="E999" s="302"/>
      <c r="F999" s="226">
        <v>2</v>
      </c>
      <c r="G999" s="235">
        <v>253</v>
      </c>
      <c r="H999" s="52" t="s">
        <v>710</v>
      </c>
      <c r="I999" s="13">
        <v>1</v>
      </c>
      <c r="J999" s="21">
        <f t="shared" si="130"/>
        <v>8.7912087912087912E-4</v>
      </c>
      <c r="K999" s="241" t="str">
        <f t="shared" si="129"/>
        <v/>
      </c>
      <c r="L999" s="14">
        <v>1</v>
      </c>
      <c r="M999" s="21">
        <f t="shared" si="131"/>
        <v>8.7912087912087912E-4</v>
      </c>
    </row>
    <row r="1000" spans="1:13" ht="16.2" thickBot="1" x14ac:dyDescent="0.45">
      <c r="A1000" s="296"/>
      <c r="B1000" s="299"/>
      <c r="C1000" s="306"/>
      <c r="D1000" s="293"/>
      <c r="E1000" s="303"/>
      <c r="F1000" s="6"/>
      <c r="G1000" s="307" t="s">
        <v>146</v>
      </c>
      <c r="H1000" s="308"/>
      <c r="I1000" s="15">
        <f>SUM(I989:I999)</f>
        <v>26</v>
      </c>
      <c r="J1000" s="24">
        <f>SUM(J989:J999)</f>
        <v>2.2857142857142861E-2</v>
      </c>
      <c r="K1000" s="241" t="str">
        <f t="shared" si="129"/>
        <v/>
      </c>
      <c r="L1000" s="17">
        <f>SUM(L989:L999)</f>
        <v>26</v>
      </c>
      <c r="M1000" s="24">
        <f>SUM(M989:M999)</f>
        <v>2.2857142857142861E-2</v>
      </c>
    </row>
    <row r="1001" spans="1:13" ht="4.95" customHeight="1" thickBot="1" x14ac:dyDescent="0.45">
      <c r="A1001" s="34"/>
      <c r="B1001" s="169"/>
      <c r="C1001" s="34"/>
      <c r="D1001" s="231"/>
      <c r="E1001" s="231"/>
      <c r="F1001" s="5"/>
      <c r="G1001" s="178"/>
      <c r="H1001" s="178"/>
      <c r="I1001" s="171"/>
      <c r="J1001" s="180"/>
      <c r="K1001" s="118"/>
      <c r="L1001" s="171"/>
      <c r="M1001" s="180"/>
    </row>
    <row r="1002" spans="1:13" x14ac:dyDescent="0.3">
      <c r="A1002" s="232" t="s">
        <v>74</v>
      </c>
      <c r="B1002" s="317" t="s">
        <v>145</v>
      </c>
      <c r="C1002" s="317"/>
      <c r="D1002" s="317"/>
      <c r="E1002" s="317"/>
      <c r="F1002" s="317"/>
      <c r="G1002" s="317"/>
      <c r="H1002" s="317"/>
      <c r="I1002" s="317"/>
      <c r="J1002" s="318"/>
      <c r="K1002" s="38"/>
      <c r="L1002" s="32" t="s">
        <v>144</v>
      </c>
      <c r="M1002" s="67" t="s">
        <v>69</v>
      </c>
    </row>
    <row r="1003" spans="1:13" x14ac:dyDescent="0.3">
      <c r="A1003" s="235">
        <f t="shared" ref="A1003:A1013" si="132">G989</f>
        <v>243</v>
      </c>
      <c r="B1003" s="290"/>
      <c r="C1003" s="290"/>
      <c r="D1003" s="290"/>
      <c r="E1003" s="290"/>
      <c r="F1003" s="290"/>
      <c r="G1003" s="290"/>
      <c r="H1003" s="290"/>
      <c r="I1003" s="290"/>
      <c r="J1003" s="291"/>
      <c r="K1003" s="55"/>
      <c r="L1003" s="44"/>
      <c r="M1003" s="90"/>
    </row>
    <row r="1004" spans="1:13" x14ac:dyDescent="0.3">
      <c r="A1004" s="235">
        <f t="shared" si="132"/>
        <v>244</v>
      </c>
      <c r="B1004" s="290"/>
      <c r="C1004" s="290"/>
      <c r="D1004" s="290"/>
      <c r="E1004" s="290"/>
      <c r="F1004" s="290"/>
      <c r="G1004" s="290"/>
      <c r="H1004" s="290"/>
      <c r="I1004" s="290"/>
      <c r="J1004" s="291"/>
      <c r="K1004" s="55"/>
      <c r="L1004" s="44"/>
      <c r="M1004" s="90"/>
    </row>
    <row r="1005" spans="1:13" x14ac:dyDescent="0.3">
      <c r="A1005" s="235">
        <f t="shared" si="132"/>
        <v>245</v>
      </c>
      <c r="B1005" s="290"/>
      <c r="C1005" s="290"/>
      <c r="D1005" s="290"/>
      <c r="E1005" s="290"/>
      <c r="F1005" s="290"/>
      <c r="G1005" s="290"/>
      <c r="H1005" s="290"/>
      <c r="I1005" s="290"/>
      <c r="J1005" s="291"/>
      <c r="K1005" s="55"/>
      <c r="L1005" s="44"/>
      <c r="M1005" s="90"/>
    </row>
    <row r="1006" spans="1:13" x14ac:dyDescent="0.3">
      <c r="A1006" s="235">
        <f t="shared" si="132"/>
        <v>246</v>
      </c>
      <c r="B1006" s="290"/>
      <c r="C1006" s="290"/>
      <c r="D1006" s="290"/>
      <c r="E1006" s="290"/>
      <c r="F1006" s="290"/>
      <c r="G1006" s="290"/>
      <c r="H1006" s="290"/>
      <c r="I1006" s="290"/>
      <c r="J1006" s="291"/>
      <c r="K1006" s="55"/>
      <c r="L1006" s="44"/>
      <c r="M1006" s="90"/>
    </row>
    <row r="1007" spans="1:13" x14ac:dyDescent="0.3">
      <c r="A1007" s="235">
        <f t="shared" si="132"/>
        <v>247</v>
      </c>
      <c r="B1007" s="290"/>
      <c r="C1007" s="290"/>
      <c r="D1007" s="290"/>
      <c r="E1007" s="290"/>
      <c r="F1007" s="290"/>
      <c r="G1007" s="290"/>
      <c r="H1007" s="290"/>
      <c r="I1007" s="290"/>
      <c r="J1007" s="291"/>
      <c r="K1007" s="57"/>
      <c r="L1007" s="14"/>
      <c r="M1007" s="76"/>
    </row>
    <row r="1008" spans="1:13" x14ac:dyDescent="0.3">
      <c r="A1008" s="235">
        <f t="shared" si="132"/>
        <v>248</v>
      </c>
      <c r="B1008" s="290"/>
      <c r="C1008" s="290"/>
      <c r="D1008" s="290"/>
      <c r="E1008" s="290"/>
      <c r="F1008" s="290"/>
      <c r="G1008" s="290"/>
      <c r="H1008" s="290"/>
      <c r="I1008" s="290"/>
      <c r="J1008" s="291"/>
      <c r="K1008" s="57"/>
      <c r="L1008" s="14"/>
      <c r="M1008" s="76"/>
    </row>
    <row r="1009" spans="1:13" x14ac:dyDescent="0.3">
      <c r="A1009" s="235">
        <f t="shared" si="132"/>
        <v>249</v>
      </c>
      <c r="B1009" s="290"/>
      <c r="C1009" s="290"/>
      <c r="D1009" s="290"/>
      <c r="E1009" s="290"/>
      <c r="F1009" s="290"/>
      <c r="G1009" s="290"/>
      <c r="H1009" s="290"/>
      <c r="I1009" s="290"/>
      <c r="J1009" s="291"/>
      <c r="K1009" s="57"/>
      <c r="L1009" s="14"/>
      <c r="M1009" s="76"/>
    </row>
    <row r="1010" spans="1:13" x14ac:dyDescent="0.3">
      <c r="A1010" s="235">
        <f t="shared" si="132"/>
        <v>250</v>
      </c>
      <c r="B1010" s="290"/>
      <c r="C1010" s="290"/>
      <c r="D1010" s="290"/>
      <c r="E1010" s="290"/>
      <c r="F1010" s="290"/>
      <c r="G1010" s="290"/>
      <c r="H1010" s="290"/>
      <c r="I1010" s="290"/>
      <c r="J1010" s="291"/>
      <c r="K1010" s="57"/>
      <c r="L1010" s="14"/>
      <c r="M1010" s="76"/>
    </row>
    <row r="1011" spans="1:13" x14ac:dyDescent="0.3">
      <c r="A1011" s="235">
        <f t="shared" si="132"/>
        <v>251</v>
      </c>
      <c r="B1011" s="290"/>
      <c r="C1011" s="290"/>
      <c r="D1011" s="290"/>
      <c r="E1011" s="290"/>
      <c r="F1011" s="290"/>
      <c r="G1011" s="290"/>
      <c r="H1011" s="290"/>
      <c r="I1011" s="290"/>
      <c r="J1011" s="291"/>
      <c r="K1011" s="57"/>
      <c r="L1011" s="14"/>
      <c r="M1011" s="76"/>
    </row>
    <row r="1012" spans="1:13" x14ac:dyDescent="0.3">
      <c r="A1012" s="235">
        <f t="shared" si="132"/>
        <v>252</v>
      </c>
      <c r="B1012" s="290"/>
      <c r="C1012" s="290"/>
      <c r="D1012" s="290"/>
      <c r="E1012" s="290"/>
      <c r="F1012" s="290"/>
      <c r="G1012" s="290"/>
      <c r="H1012" s="290"/>
      <c r="I1012" s="290"/>
      <c r="J1012" s="291"/>
      <c r="K1012" s="57"/>
      <c r="L1012" s="14"/>
      <c r="M1012" s="76"/>
    </row>
    <row r="1013" spans="1:13" ht="15" thickBot="1" x14ac:dyDescent="0.35">
      <c r="A1013" s="236">
        <f t="shared" si="132"/>
        <v>253</v>
      </c>
      <c r="B1013" s="335"/>
      <c r="C1013" s="335"/>
      <c r="D1013" s="335"/>
      <c r="E1013" s="335"/>
      <c r="F1013" s="335"/>
      <c r="G1013" s="335"/>
      <c r="H1013" s="335"/>
      <c r="I1013" s="335"/>
      <c r="J1013" s="336"/>
      <c r="K1013" s="57"/>
      <c r="L1013" s="51"/>
      <c r="M1013" s="77"/>
    </row>
    <row r="1014" spans="1:13" ht="4.95" customHeight="1" thickBot="1" x14ac:dyDescent="0.45">
      <c r="A1014" s="5"/>
      <c r="B1014" s="5"/>
      <c r="C1014" s="5"/>
      <c r="D1014" s="5"/>
      <c r="E1014" s="5"/>
      <c r="F1014" s="5"/>
      <c r="G1014" s="5"/>
      <c r="H1014" s="5"/>
      <c r="I1014" s="5"/>
      <c r="J1014" s="5"/>
      <c r="K1014" s="5"/>
      <c r="L1014" s="5"/>
      <c r="M1014" s="5"/>
    </row>
    <row r="1015" spans="1:13" ht="37.799999999999997" x14ac:dyDescent="0.3">
      <c r="A1015" s="294">
        <v>8.4</v>
      </c>
      <c r="B1015" s="337" t="s">
        <v>1091</v>
      </c>
      <c r="C1015" s="238" t="s">
        <v>35</v>
      </c>
      <c r="D1015" s="233" t="s">
        <v>273</v>
      </c>
      <c r="E1015" s="301">
        <f>I1029</f>
        <v>30</v>
      </c>
      <c r="F1015" s="323">
        <v>1</v>
      </c>
      <c r="G1015" s="234">
        <v>254</v>
      </c>
      <c r="H1015" s="54" t="s">
        <v>283</v>
      </c>
      <c r="I1015" s="18">
        <v>2</v>
      </c>
      <c r="J1015" s="19">
        <f>I1015*8%/91</f>
        <v>1.7582417582417582E-3</v>
      </c>
      <c r="K1015" s="241" t="str">
        <f t="shared" ref="K1015:K1029" si="133">IF(AND(L1015&gt;=0,L1015&lt;=I1015),"",IF(AND(L1015&gt;I1015),"*"))</f>
        <v/>
      </c>
      <c r="L1015" s="20">
        <v>2</v>
      </c>
      <c r="M1015" s="19">
        <f>L1015*8%/91</f>
        <v>1.7582417582417582E-3</v>
      </c>
    </row>
    <row r="1016" spans="1:13" ht="25.2" x14ac:dyDescent="0.3">
      <c r="A1016" s="295"/>
      <c r="B1016" s="338"/>
      <c r="C1016" s="305" t="s">
        <v>122</v>
      </c>
      <c r="D1016" s="292" t="s">
        <v>386</v>
      </c>
      <c r="E1016" s="302"/>
      <c r="F1016" s="323"/>
      <c r="G1016" s="235">
        <v>255</v>
      </c>
      <c r="H1016" s="52" t="s">
        <v>284</v>
      </c>
      <c r="I1016" s="13">
        <v>2</v>
      </c>
      <c r="J1016" s="21">
        <f>I1016*8%/91</f>
        <v>1.7582417582417582E-3</v>
      </c>
      <c r="K1016" s="241" t="str">
        <f t="shared" si="133"/>
        <v/>
      </c>
      <c r="L1016" s="14">
        <v>2</v>
      </c>
      <c r="M1016" s="21">
        <f>L1016*8%/91</f>
        <v>1.7582417582417582E-3</v>
      </c>
    </row>
    <row r="1017" spans="1:13" ht="37.799999999999997" x14ac:dyDescent="0.3">
      <c r="A1017" s="295"/>
      <c r="B1017" s="338"/>
      <c r="C1017" s="305"/>
      <c r="D1017" s="292"/>
      <c r="E1017" s="302"/>
      <c r="F1017" s="323"/>
      <c r="G1017" s="235">
        <v>256</v>
      </c>
      <c r="H1017" s="52" t="s">
        <v>827</v>
      </c>
      <c r="I1017" s="13">
        <v>4</v>
      </c>
      <c r="J1017" s="21">
        <f t="shared" ref="J1017:J1028" si="134">I1017*8%/91</f>
        <v>3.5164835164835165E-3</v>
      </c>
      <c r="K1017" s="241" t="str">
        <f t="shared" si="133"/>
        <v/>
      </c>
      <c r="L1017" s="14">
        <v>4</v>
      </c>
      <c r="M1017" s="21">
        <f t="shared" ref="M1017:M1028" si="135">L1017*8%/91</f>
        <v>3.5164835164835165E-3</v>
      </c>
    </row>
    <row r="1018" spans="1:13" x14ac:dyDescent="0.3">
      <c r="A1018" s="295"/>
      <c r="B1018" s="338"/>
      <c r="C1018" s="305" t="s">
        <v>123</v>
      </c>
      <c r="D1018" s="292" t="s">
        <v>281</v>
      </c>
      <c r="E1018" s="302"/>
      <c r="F1018" s="323">
        <v>2</v>
      </c>
      <c r="G1018" s="235">
        <v>257</v>
      </c>
      <c r="H1018" s="52" t="s">
        <v>285</v>
      </c>
      <c r="I1018" s="13">
        <v>2</v>
      </c>
      <c r="J1018" s="21">
        <f t="shared" si="134"/>
        <v>1.7582417582417582E-3</v>
      </c>
      <c r="K1018" s="241" t="str">
        <f t="shared" si="133"/>
        <v/>
      </c>
      <c r="L1018" s="14">
        <v>2</v>
      </c>
      <c r="M1018" s="21">
        <f t="shared" si="135"/>
        <v>1.7582417582417582E-3</v>
      </c>
    </row>
    <row r="1019" spans="1:13" x14ac:dyDescent="0.3">
      <c r="A1019" s="295"/>
      <c r="B1019" s="338"/>
      <c r="C1019" s="305"/>
      <c r="D1019" s="292"/>
      <c r="E1019" s="302"/>
      <c r="F1019" s="323"/>
      <c r="G1019" s="235">
        <v>258</v>
      </c>
      <c r="H1019" s="52" t="s">
        <v>286</v>
      </c>
      <c r="I1019" s="13">
        <v>2</v>
      </c>
      <c r="J1019" s="21">
        <f t="shared" si="134"/>
        <v>1.7582417582417582E-3</v>
      </c>
      <c r="K1019" s="241" t="str">
        <f t="shared" si="133"/>
        <v/>
      </c>
      <c r="L1019" s="14">
        <v>2</v>
      </c>
      <c r="M1019" s="21">
        <f t="shared" si="135"/>
        <v>1.7582417582417582E-3</v>
      </c>
    </row>
    <row r="1020" spans="1:13" x14ac:dyDescent="0.3">
      <c r="A1020" s="295"/>
      <c r="B1020" s="338"/>
      <c r="C1020" s="305"/>
      <c r="D1020" s="292"/>
      <c r="E1020" s="302"/>
      <c r="F1020" s="323"/>
      <c r="G1020" s="235">
        <v>259</v>
      </c>
      <c r="H1020" s="52" t="s">
        <v>723</v>
      </c>
      <c r="I1020" s="13">
        <v>2</v>
      </c>
      <c r="J1020" s="21">
        <f t="shared" si="134"/>
        <v>1.7582417582417582E-3</v>
      </c>
      <c r="K1020" s="241" t="str">
        <f t="shared" si="133"/>
        <v/>
      </c>
      <c r="L1020" s="14">
        <v>2</v>
      </c>
      <c r="M1020" s="21">
        <f t="shared" si="135"/>
        <v>1.7582417582417582E-3</v>
      </c>
    </row>
    <row r="1021" spans="1:13" ht="25.2" x14ac:dyDescent="0.3">
      <c r="A1021" s="295"/>
      <c r="B1021" s="338"/>
      <c r="C1021" s="305"/>
      <c r="D1021" s="292"/>
      <c r="E1021" s="302"/>
      <c r="F1021" s="323"/>
      <c r="G1021" s="235">
        <v>260</v>
      </c>
      <c r="H1021" s="52" t="s">
        <v>1032</v>
      </c>
      <c r="I1021" s="13">
        <v>2</v>
      </c>
      <c r="J1021" s="21">
        <f t="shared" si="134"/>
        <v>1.7582417582417582E-3</v>
      </c>
      <c r="K1021" s="241" t="str">
        <f t="shared" si="133"/>
        <v/>
      </c>
      <c r="L1021" s="14">
        <v>2</v>
      </c>
      <c r="M1021" s="21">
        <f t="shared" si="135"/>
        <v>1.7582417582417582E-3</v>
      </c>
    </row>
    <row r="1022" spans="1:13" ht="25.2" x14ac:dyDescent="0.3">
      <c r="A1022" s="295"/>
      <c r="B1022" s="338"/>
      <c r="C1022" s="305"/>
      <c r="D1022" s="292"/>
      <c r="E1022" s="302"/>
      <c r="F1022" s="323"/>
      <c r="G1022" s="235">
        <v>261</v>
      </c>
      <c r="H1022" s="52" t="s">
        <v>1146</v>
      </c>
      <c r="I1022" s="13">
        <v>3</v>
      </c>
      <c r="J1022" s="21">
        <f t="shared" si="134"/>
        <v>2.6373626373626374E-3</v>
      </c>
      <c r="K1022" s="241" t="str">
        <f t="shared" si="133"/>
        <v/>
      </c>
      <c r="L1022" s="14">
        <v>3</v>
      </c>
      <c r="M1022" s="21">
        <f t="shared" si="135"/>
        <v>2.6373626373626374E-3</v>
      </c>
    </row>
    <row r="1023" spans="1:13" ht="37.799999999999997" x14ac:dyDescent="0.4">
      <c r="A1023" s="295"/>
      <c r="B1023" s="338"/>
      <c r="C1023" s="230" t="s">
        <v>124</v>
      </c>
      <c r="D1023" s="227" t="s">
        <v>1109</v>
      </c>
      <c r="E1023" s="302"/>
      <c r="F1023" s="226"/>
      <c r="G1023" s="235">
        <v>262</v>
      </c>
      <c r="H1023" s="52" t="s">
        <v>287</v>
      </c>
      <c r="I1023" s="13">
        <v>1</v>
      </c>
      <c r="J1023" s="21">
        <f t="shared" si="134"/>
        <v>8.7912087912087912E-4</v>
      </c>
      <c r="K1023" s="241" t="str">
        <f t="shared" si="133"/>
        <v/>
      </c>
      <c r="L1023" s="14">
        <v>1</v>
      </c>
      <c r="M1023" s="21">
        <f t="shared" si="135"/>
        <v>8.7912087912087912E-4</v>
      </c>
    </row>
    <row r="1024" spans="1:13" ht="48" customHeight="1" x14ac:dyDescent="0.3">
      <c r="A1024" s="295"/>
      <c r="B1024" s="338"/>
      <c r="C1024" s="305" t="s">
        <v>226</v>
      </c>
      <c r="D1024" s="292" t="s">
        <v>282</v>
      </c>
      <c r="E1024" s="302"/>
      <c r="F1024" s="323">
        <v>1</v>
      </c>
      <c r="G1024" s="235">
        <v>263</v>
      </c>
      <c r="H1024" s="52" t="s">
        <v>288</v>
      </c>
      <c r="I1024" s="13">
        <v>2</v>
      </c>
      <c r="J1024" s="21">
        <f t="shared" si="134"/>
        <v>1.7582417582417582E-3</v>
      </c>
      <c r="K1024" s="241" t="str">
        <f t="shared" si="133"/>
        <v/>
      </c>
      <c r="L1024" s="14">
        <v>2</v>
      </c>
      <c r="M1024" s="21">
        <f t="shared" si="135"/>
        <v>1.7582417582417582E-3</v>
      </c>
    </row>
    <row r="1025" spans="1:13" x14ac:dyDescent="0.3">
      <c r="A1025" s="295"/>
      <c r="B1025" s="338"/>
      <c r="C1025" s="305"/>
      <c r="D1025" s="292"/>
      <c r="E1025" s="302"/>
      <c r="F1025" s="323"/>
      <c r="G1025" s="235">
        <v>264</v>
      </c>
      <c r="H1025" s="52" t="s">
        <v>1033</v>
      </c>
      <c r="I1025" s="13">
        <v>2</v>
      </c>
      <c r="J1025" s="21">
        <f t="shared" si="134"/>
        <v>1.7582417582417582E-3</v>
      </c>
      <c r="K1025" s="241" t="str">
        <f t="shared" si="133"/>
        <v/>
      </c>
      <c r="L1025" s="14">
        <v>2</v>
      </c>
      <c r="M1025" s="21">
        <f t="shared" si="135"/>
        <v>1.7582417582417582E-3</v>
      </c>
    </row>
    <row r="1026" spans="1:13" ht="25.2" x14ac:dyDescent="0.3">
      <c r="A1026" s="295"/>
      <c r="B1026" s="338"/>
      <c r="C1026" s="305" t="s">
        <v>227</v>
      </c>
      <c r="D1026" s="292" t="s">
        <v>1034</v>
      </c>
      <c r="E1026" s="302"/>
      <c r="F1026" s="323">
        <v>3</v>
      </c>
      <c r="G1026" s="235">
        <v>265</v>
      </c>
      <c r="H1026" s="52" t="s">
        <v>1108</v>
      </c>
      <c r="I1026" s="13">
        <v>3</v>
      </c>
      <c r="J1026" s="21">
        <f t="shared" si="134"/>
        <v>2.6373626373626374E-3</v>
      </c>
      <c r="K1026" s="241" t="str">
        <f t="shared" si="133"/>
        <v/>
      </c>
      <c r="L1026" s="14">
        <v>3</v>
      </c>
      <c r="M1026" s="21">
        <f t="shared" si="135"/>
        <v>2.6373626373626374E-3</v>
      </c>
    </row>
    <row r="1027" spans="1:13" ht="25.2" x14ac:dyDescent="0.3">
      <c r="A1027" s="295"/>
      <c r="B1027" s="338"/>
      <c r="C1027" s="305"/>
      <c r="D1027" s="292"/>
      <c r="E1027" s="302"/>
      <c r="F1027" s="323"/>
      <c r="G1027" s="235">
        <v>266</v>
      </c>
      <c r="H1027" s="52" t="s">
        <v>1035</v>
      </c>
      <c r="I1027" s="13">
        <v>2</v>
      </c>
      <c r="J1027" s="21">
        <f t="shared" si="134"/>
        <v>1.7582417582417582E-3</v>
      </c>
      <c r="K1027" s="241" t="str">
        <f t="shared" si="133"/>
        <v/>
      </c>
      <c r="L1027" s="14">
        <v>2</v>
      </c>
      <c r="M1027" s="21">
        <f t="shared" si="135"/>
        <v>1.7582417582417582E-3</v>
      </c>
    </row>
    <row r="1028" spans="1:13" x14ac:dyDescent="0.3">
      <c r="A1028" s="295"/>
      <c r="B1028" s="338"/>
      <c r="C1028" s="305"/>
      <c r="D1028" s="292"/>
      <c r="E1028" s="302"/>
      <c r="F1028" s="323"/>
      <c r="G1028" s="235">
        <v>267</v>
      </c>
      <c r="H1028" s="52" t="s">
        <v>387</v>
      </c>
      <c r="I1028" s="13">
        <v>1</v>
      </c>
      <c r="J1028" s="21">
        <f t="shared" si="134"/>
        <v>8.7912087912087912E-4</v>
      </c>
      <c r="K1028" s="241" t="str">
        <f t="shared" si="133"/>
        <v/>
      </c>
      <c r="L1028" s="14">
        <v>1</v>
      </c>
      <c r="M1028" s="21">
        <f t="shared" si="135"/>
        <v>8.7912087912087912E-4</v>
      </c>
    </row>
    <row r="1029" spans="1:13" ht="16.2" thickBot="1" x14ac:dyDescent="0.45">
      <c r="A1029" s="296"/>
      <c r="B1029" s="339"/>
      <c r="C1029" s="306"/>
      <c r="D1029" s="293"/>
      <c r="E1029" s="303"/>
      <c r="F1029" s="6"/>
      <c r="G1029" s="307" t="s">
        <v>146</v>
      </c>
      <c r="H1029" s="308"/>
      <c r="I1029" s="15">
        <f>SUM(I1015:I1028)</f>
        <v>30</v>
      </c>
      <c r="J1029" s="24">
        <f>SUM(J1015:J1028)</f>
        <v>2.6373626373626377E-2</v>
      </c>
      <c r="K1029" s="241" t="str">
        <f t="shared" si="133"/>
        <v/>
      </c>
      <c r="L1029" s="17">
        <f>SUM(L1015:L1028)</f>
        <v>30</v>
      </c>
      <c r="M1029" s="24">
        <f>SUM(M1015:M1028)</f>
        <v>2.6373626373626377E-2</v>
      </c>
    </row>
    <row r="1030" spans="1:13" ht="4.95" customHeight="1" thickBot="1" x14ac:dyDescent="0.45">
      <c r="A1030" s="34"/>
      <c r="B1030" s="169"/>
      <c r="C1030" s="34"/>
      <c r="D1030" s="231"/>
      <c r="E1030" s="231"/>
      <c r="F1030" s="5"/>
      <c r="G1030" s="178"/>
      <c r="H1030" s="178"/>
      <c r="I1030" s="171"/>
      <c r="J1030" s="180"/>
      <c r="K1030" s="118"/>
      <c r="L1030" s="171"/>
      <c r="M1030" s="180"/>
    </row>
    <row r="1031" spans="1:13" x14ac:dyDescent="0.3">
      <c r="A1031" s="232" t="s">
        <v>74</v>
      </c>
      <c r="B1031" s="317" t="s">
        <v>145</v>
      </c>
      <c r="C1031" s="317"/>
      <c r="D1031" s="317"/>
      <c r="E1031" s="317"/>
      <c r="F1031" s="317"/>
      <c r="G1031" s="317"/>
      <c r="H1031" s="317"/>
      <c r="I1031" s="317"/>
      <c r="J1031" s="318"/>
      <c r="K1031" s="38"/>
      <c r="L1031" s="32" t="s">
        <v>144</v>
      </c>
      <c r="M1031" s="67" t="s">
        <v>69</v>
      </c>
    </row>
    <row r="1032" spans="1:13" x14ac:dyDescent="0.3">
      <c r="A1032" s="235">
        <f>G1015</f>
        <v>254</v>
      </c>
      <c r="B1032" s="290"/>
      <c r="C1032" s="290"/>
      <c r="D1032" s="290"/>
      <c r="E1032" s="290"/>
      <c r="F1032" s="290"/>
      <c r="G1032" s="290"/>
      <c r="H1032" s="290"/>
      <c r="I1032" s="290"/>
      <c r="J1032" s="291"/>
      <c r="K1032" s="55"/>
      <c r="L1032" s="44"/>
      <c r="M1032" s="90"/>
    </row>
    <row r="1033" spans="1:13" x14ac:dyDescent="0.3">
      <c r="A1033" s="235">
        <f t="shared" ref="A1033:A1045" si="136">G1016</f>
        <v>255</v>
      </c>
      <c r="B1033" s="290"/>
      <c r="C1033" s="290"/>
      <c r="D1033" s="290"/>
      <c r="E1033" s="290"/>
      <c r="F1033" s="290"/>
      <c r="G1033" s="290"/>
      <c r="H1033" s="290"/>
      <c r="I1033" s="290"/>
      <c r="J1033" s="291"/>
      <c r="K1033" s="55"/>
      <c r="L1033" s="44"/>
      <c r="M1033" s="90"/>
    </row>
    <row r="1034" spans="1:13" x14ac:dyDescent="0.3">
      <c r="A1034" s="235">
        <f t="shared" si="136"/>
        <v>256</v>
      </c>
      <c r="B1034" s="290"/>
      <c r="C1034" s="290"/>
      <c r="D1034" s="290"/>
      <c r="E1034" s="290"/>
      <c r="F1034" s="290"/>
      <c r="G1034" s="290"/>
      <c r="H1034" s="290"/>
      <c r="I1034" s="290"/>
      <c r="J1034" s="291"/>
      <c r="K1034" s="55"/>
      <c r="L1034" s="44"/>
      <c r="M1034" s="90"/>
    </row>
    <row r="1035" spans="1:13" x14ac:dyDescent="0.3">
      <c r="A1035" s="235">
        <f t="shared" si="136"/>
        <v>257</v>
      </c>
      <c r="B1035" s="290"/>
      <c r="C1035" s="290"/>
      <c r="D1035" s="290"/>
      <c r="E1035" s="290"/>
      <c r="F1035" s="290"/>
      <c r="G1035" s="290"/>
      <c r="H1035" s="290"/>
      <c r="I1035" s="290"/>
      <c r="J1035" s="291"/>
      <c r="K1035" s="57"/>
      <c r="L1035" s="14"/>
      <c r="M1035" s="76"/>
    </row>
    <row r="1036" spans="1:13" x14ac:dyDescent="0.3">
      <c r="A1036" s="235">
        <f t="shared" si="136"/>
        <v>258</v>
      </c>
      <c r="B1036" s="290"/>
      <c r="C1036" s="290"/>
      <c r="D1036" s="290"/>
      <c r="E1036" s="290"/>
      <c r="F1036" s="290"/>
      <c r="G1036" s="290"/>
      <c r="H1036" s="290"/>
      <c r="I1036" s="290"/>
      <c r="J1036" s="291"/>
      <c r="K1036" s="57"/>
      <c r="L1036" s="14"/>
      <c r="M1036" s="76"/>
    </row>
    <row r="1037" spans="1:13" x14ac:dyDescent="0.3">
      <c r="A1037" s="235">
        <f t="shared" si="136"/>
        <v>259</v>
      </c>
      <c r="B1037" s="290"/>
      <c r="C1037" s="290"/>
      <c r="D1037" s="290"/>
      <c r="E1037" s="290"/>
      <c r="F1037" s="290"/>
      <c r="G1037" s="290"/>
      <c r="H1037" s="290"/>
      <c r="I1037" s="290"/>
      <c r="J1037" s="291"/>
      <c r="K1037" s="57"/>
      <c r="L1037" s="14"/>
      <c r="M1037" s="76"/>
    </row>
    <row r="1038" spans="1:13" x14ac:dyDescent="0.3">
      <c r="A1038" s="235">
        <f t="shared" si="136"/>
        <v>260</v>
      </c>
      <c r="B1038" s="290"/>
      <c r="C1038" s="290"/>
      <c r="D1038" s="290"/>
      <c r="E1038" s="290"/>
      <c r="F1038" s="290"/>
      <c r="G1038" s="290"/>
      <c r="H1038" s="290"/>
      <c r="I1038" s="290"/>
      <c r="J1038" s="291"/>
      <c r="K1038" s="57"/>
      <c r="L1038" s="14"/>
      <c r="M1038" s="76"/>
    </row>
    <row r="1039" spans="1:13" x14ac:dyDescent="0.3">
      <c r="A1039" s="235">
        <f t="shared" si="136"/>
        <v>261</v>
      </c>
      <c r="B1039" s="290"/>
      <c r="C1039" s="290"/>
      <c r="D1039" s="290"/>
      <c r="E1039" s="290"/>
      <c r="F1039" s="290"/>
      <c r="G1039" s="290"/>
      <c r="H1039" s="290"/>
      <c r="I1039" s="290"/>
      <c r="J1039" s="291"/>
      <c r="K1039" s="57"/>
      <c r="L1039" s="14"/>
      <c r="M1039" s="76"/>
    </row>
    <row r="1040" spans="1:13" x14ac:dyDescent="0.3">
      <c r="A1040" s="235">
        <f t="shared" si="136"/>
        <v>262</v>
      </c>
      <c r="B1040" s="290"/>
      <c r="C1040" s="290"/>
      <c r="D1040" s="290"/>
      <c r="E1040" s="290"/>
      <c r="F1040" s="290"/>
      <c r="G1040" s="290"/>
      <c r="H1040" s="290"/>
      <c r="I1040" s="290"/>
      <c r="J1040" s="291"/>
      <c r="K1040" s="57"/>
      <c r="L1040" s="14"/>
      <c r="M1040" s="76"/>
    </row>
    <row r="1041" spans="1:13" x14ac:dyDescent="0.3">
      <c r="A1041" s="235">
        <f t="shared" si="136"/>
        <v>263</v>
      </c>
      <c r="B1041" s="290"/>
      <c r="C1041" s="290"/>
      <c r="D1041" s="290"/>
      <c r="E1041" s="290"/>
      <c r="F1041" s="290"/>
      <c r="G1041" s="290"/>
      <c r="H1041" s="290"/>
      <c r="I1041" s="290"/>
      <c r="J1041" s="291"/>
      <c r="K1041" s="57"/>
      <c r="L1041" s="14"/>
      <c r="M1041" s="76"/>
    </row>
    <row r="1042" spans="1:13" x14ac:dyDescent="0.3">
      <c r="A1042" s="235">
        <f t="shared" si="136"/>
        <v>264</v>
      </c>
      <c r="B1042" s="290"/>
      <c r="C1042" s="290"/>
      <c r="D1042" s="290"/>
      <c r="E1042" s="290"/>
      <c r="F1042" s="290"/>
      <c r="G1042" s="290"/>
      <c r="H1042" s="290"/>
      <c r="I1042" s="290"/>
      <c r="J1042" s="291"/>
      <c r="K1042" s="57"/>
      <c r="L1042" s="14"/>
      <c r="M1042" s="76"/>
    </row>
    <row r="1043" spans="1:13" x14ac:dyDescent="0.3">
      <c r="A1043" s="235">
        <f t="shared" si="136"/>
        <v>265</v>
      </c>
      <c r="B1043" s="290"/>
      <c r="C1043" s="290"/>
      <c r="D1043" s="290"/>
      <c r="E1043" s="290"/>
      <c r="F1043" s="290"/>
      <c r="G1043" s="290"/>
      <c r="H1043" s="290"/>
      <c r="I1043" s="290"/>
      <c r="J1043" s="291"/>
      <c r="K1043" s="57"/>
      <c r="L1043" s="14"/>
      <c r="M1043" s="76"/>
    </row>
    <row r="1044" spans="1:13" x14ac:dyDescent="0.3">
      <c r="A1044" s="235">
        <f t="shared" si="136"/>
        <v>266</v>
      </c>
      <c r="B1044" s="290"/>
      <c r="C1044" s="290"/>
      <c r="D1044" s="290"/>
      <c r="E1044" s="290"/>
      <c r="F1044" s="290"/>
      <c r="G1044" s="290"/>
      <c r="H1044" s="290"/>
      <c r="I1044" s="290"/>
      <c r="J1044" s="291"/>
      <c r="K1044" s="57"/>
      <c r="L1044" s="14"/>
      <c r="M1044" s="76"/>
    </row>
    <row r="1045" spans="1:13" ht="15" thickBot="1" x14ac:dyDescent="0.35">
      <c r="A1045" s="236">
        <f t="shared" si="136"/>
        <v>267</v>
      </c>
      <c r="B1045" s="335"/>
      <c r="C1045" s="335"/>
      <c r="D1045" s="335"/>
      <c r="E1045" s="335"/>
      <c r="F1045" s="335"/>
      <c r="G1045" s="335"/>
      <c r="H1045" s="335"/>
      <c r="I1045" s="335"/>
      <c r="J1045" s="336"/>
      <c r="K1045" s="57"/>
      <c r="L1045" s="51"/>
      <c r="M1045" s="77"/>
    </row>
    <row r="1046" spans="1:13" ht="4.95" customHeight="1" thickBot="1" x14ac:dyDescent="0.45">
      <c r="A1046" s="5"/>
      <c r="B1046" s="5"/>
      <c r="C1046" s="5"/>
      <c r="D1046" s="5"/>
      <c r="E1046" s="5"/>
      <c r="F1046" s="5"/>
      <c r="G1046" s="5"/>
      <c r="H1046" s="5"/>
      <c r="I1046" s="5"/>
      <c r="J1046" s="5"/>
      <c r="K1046" s="5"/>
      <c r="L1046" s="5"/>
      <c r="M1046" s="5"/>
    </row>
    <row r="1047" spans="1:13" ht="25.2" x14ac:dyDescent="0.3">
      <c r="A1047" s="328" t="s">
        <v>788</v>
      </c>
      <c r="B1047" s="329"/>
      <c r="C1047" s="329"/>
      <c r="D1047" s="329"/>
      <c r="E1047" s="330"/>
      <c r="F1047" s="60"/>
      <c r="G1047" s="331" t="s">
        <v>36</v>
      </c>
      <c r="H1047" s="332"/>
      <c r="I1047" s="324">
        <f>I1067+I1090</f>
        <v>42</v>
      </c>
      <c r="J1047" s="325"/>
      <c r="K1047" s="68">
        <v>9</v>
      </c>
      <c r="L1047" s="69" t="s">
        <v>241</v>
      </c>
      <c r="M1047" s="70">
        <f>L1067+L1090</f>
        <v>38</v>
      </c>
    </row>
    <row r="1048" spans="1:13" ht="28.2" customHeight="1" x14ac:dyDescent="0.4">
      <c r="A1048" s="319" t="s">
        <v>74</v>
      </c>
      <c r="B1048" s="326" t="s">
        <v>79</v>
      </c>
      <c r="C1048" s="327" t="s">
        <v>78</v>
      </c>
      <c r="D1048" s="326" t="s">
        <v>52</v>
      </c>
      <c r="E1048" s="320" t="s">
        <v>80</v>
      </c>
      <c r="F1048" s="6"/>
      <c r="G1048" s="319" t="s">
        <v>81</v>
      </c>
      <c r="H1048" s="326" t="s">
        <v>141</v>
      </c>
      <c r="I1048" s="327" t="s">
        <v>142</v>
      </c>
      <c r="J1048" s="320" t="s">
        <v>143</v>
      </c>
      <c r="K1048" s="6"/>
      <c r="L1048" s="319" t="s">
        <v>916</v>
      </c>
      <c r="M1048" s="320"/>
    </row>
    <row r="1049" spans="1:13" ht="15.6" x14ac:dyDescent="0.4">
      <c r="A1049" s="319"/>
      <c r="B1049" s="326"/>
      <c r="C1049" s="327"/>
      <c r="D1049" s="326"/>
      <c r="E1049" s="320"/>
      <c r="F1049" s="6"/>
      <c r="G1049" s="319"/>
      <c r="H1049" s="326"/>
      <c r="I1049" s="327"/>
      <c r="J1049" s="320"/>
      <c r="K1049" s="6"/>
      <c r="L1049" s="93" t="s">
        <v>75</v>
      </c>
      <c r="M1049" s="237" t="s">
        <v>140</v>
      </c>
    </row>
    <row r="1050" spans="1:13" x14ac:dyDescent="0.3">
      <c r="A1050" s="321">
        <v>9.1</v>
      </c>
      <c r="B1050" s="298" t="s">
        <v>711</v>
      </c>
      <c r="C1050" s="292" t="s">
        <v>37</v>
      </c>
      <c r="D1050" s="292" t="s">
        <v>1107</v>
      </c>
      <c r="E1050" s="313">
        <f>I1067</f>
        <v>36</v>
      </c>
      <c r="F1050" s="323">
        <v>1</v>
      </c>
      <c r="G1050" s="235">
        <v>268</v>
      </c>
      <c r="H1050" s="52" t="s">
        <v>389</v>
      </c>
      <c r="I1050" s="13">
        <v>2</v>
      </c>
      <c r="J1050" s="12">
        <f>I1050*4%/42</f>
        <v>1.9047619047619048E-3</v>
      </c>
      <c r="K1050" s="241" t="str">
        <f t="shared" ref="K1050:K1067" si="137">IF(AND(L1050&gt;=0,L1050&lt;=I1050),"",IF(AND(L1050&gt;I1050),"*"))</f>
        <v/>
      </c>
      <c r="L1050" s="14">
        <v>2</v>
      </c>
      <c r="M1050" s="12">
        <f>L1050*4%/42</f>
        <v>1.9047619047619048E-3</v>
      </c>
    </row>
    <row r="1051" spans="1:13" x14ac:dyDescent="0.3">
      <c r="A1051" s="321"/>
      <c r="B1051" s="298"/>
      <c r="C1051" s="292"/>
      <c r="D1051" s="292"/>
      <c r="E1051" s="313"/>
      <c r="F1051" s="323"/>
      <c r="G1051" s="235">
        <v>269</v>
      </c>
      <c r="H1051" s="52" t="s">
        <v>791</v>
      </c>
      <c r="I1051" s="13">
        <v>2</v>
      </c>
      <c r="J1051" s="12">
        <f t="shared" ref="J1051:J1066" si="138">I1051*4%/42</f>
        <v>1.9047619047619048E-3</v>
      </c>
      <c r="K1051" s="241" t="str">
        <f t="shared" si="137"/>
        <v/>
      </c>
      <c r="L1051" s="14">
        <v>2</v>
      </c>
      <c r="M1051" s="12">
        <f t="shared" ref="M1051:M1066" si="139">L1051*4%/42</f>
        <v>1.9047619047619048E-3</v>
      </c>
    </row>
    <row r="1052" spans="1:13" ht="63" x14ac:dyDescent="0.3">
      <c r="A1052" s="321"/>
      <c r="B1052" s="298"/>
      <c r="C1052" s="292"/>
      <c r="D1052" s="292"/>
      <c r="E1052" s="313"/>
      <c r="F1052" s="323"/>
      <c r="G1052" s="235">
        <v>270</v>
      </c>
      <c r="H1052" s="52" t="s">
        <v>792</v>
      </c>
      <c r="I1052" s="13">
        <v>3</v>
      </c>
      <c r="J1052" s="12">
        <f t="shared" si="138"/>
        <v>2.8571428571428571E-3</v>
      </c>
      <c r="K1052" s="241" t="str">
        <f t="shared" si="137"/>
        <v/>
      </c>
      <c r="L1052" s="14">
        <v>3</v>
      </c>
      <c r="M1052" s="12">
        <f t="shared" si="139"/>
        <v>2.8571428571428571E-3</v>
      </c>
    </row>
    <row r="1053" spans="1:13" ht="25.2" x14ac:dyDescent="0.3">
      <c r="A1053" s="321"/>
      <c r="B1053" s="298"/>
      <c r="C1053" s="292"/>
      <c r="D1053" s="292"/>
      <c r="E1053" s="313"/>
      <c r="F1053" s="323"/>
      <c r="G1053" s="235">
        <v>271</v>
      </c>
      <c r="H1053" s="52" t="s">
        <v>1036</v>
      </c>
      <c r="I1053" s="13">
        <v>1</v>
      </c>
      <c r="J1053" s="12">
        <f t="shared" si="138"/>
        <v>9.5238095238095238E-4</v>
      </c>
      <c r="K1053" s="241" t="str">
        <f t="shared" si="137"/>
        <v/>
      </c>
      <c r="L1053" s="14">
        <v>1</v>
      </c>
      <c r="M1053" s="12">
        <f t="shared" si="139"/>
        <v>9.5238095238095238E-4</v>
      </c>
    </row>
    <row r="1054" spans="1:13" x14ac:dyDescent="0.3">
      <c r="A1054" s="321"/>
      <c r="B1054" s="298"/>
      <c r="C1054" s="292" t="s">
        <v>38</v>
      </c>
      <c r="D1054" s="292" t="s">
        <v>789</v>
      </c>
      <c r="E1054" s="313"/>
      <c r="F1054" s="323">
        <v>1</v>
      </c>
      <c r="G1054" s="235">
        <v>272</v>
      </c>
      <c r="H1054" s="52" t="s">
        <v>1037</v>
      </c>
      <c r="I1054" s="13">
        <v>3</v>
      </c>
      <c r="J1054" s="12">
        <f t="shared" si="138"/>
        <v>2.8571428571428571E-3</v>
      </c>
      <c r="K1054" s="241" t="str">
        <f t="shared" si="137"/>
        <v/>
      </c>
      <c r="L1054" s="14">
        <v>1</v>
      </c>
      <c r="M1054" s="12">
        <f t="shared" si="139"/>
        <v>9.5238095238095238E-4</v>
      </c>
    </row>
    <row r="1055" spans="1:13" ht="37.799999999999997" x14ac:dyDescent="0.3">
      <c r="A1055" s="321"/>
      <c r="B1055" s="298"/>
      <c r="C1055" s="292"/>
      <c r="D1055" s="292"/>
      <c r="E1055" s="313"/>
      <c r="F1055" s="323"/>
      <c r="G1055" s="235">
        <v>273</v>
      </c>
      <c r="H1055" s="52" t="s">
        <v>793</v>
      </c>
      <c r="I1055" s="13">
        <v>2</v>
      </c>
      <c r="J1055" s="12">
        <f t="shared" si="138"/>
        <v>1.9047619047619048E-3</v>
      </c>
      <c r="K1055" s="241" t="str">
        <f t="shared" si="137"/>
        <v/>
      </c>
      <c r="L1055" s="14"/>
      <c r="M1055" s="12">
        <f t="shared" si="139"/>
        <v>0</v>
      </c>
    </row>
    <row r="1056" spans="1:13" ht="37.799999999999997" x14ac:dyDescent="0.3">
      <c r="A1056" s="321"/>
      <c r="B1056" s="298"/>
      <c r="C1056" s="292"/>
      <c r="D1056" s="292"/>
      <c r="E1056" s="313"/>
      <c r="F1056" s="323"/>
      <c r="G1056" s="235">
        <v>274</v>
      </c>
      <c r="H1056" s="52" t="s">
        <v>794</v>
      </c>
      <c r="I1056" s="13">
        <v>4</v>
      </c>
      <c r="J1056" s="12">
        <f t="shared" si="138"/>
        <v>3.8095238095238095E-3</v>
      </c>
      <c r="K1056" s="241" t="str">
        <f t="shared" si="137"/>
        <v/>
      </c>
      <c r="L1056" s="14">
        <v>4</v>
      </c>
      <c r="M1056" s="12">
        <f t="shared" si="139"/>
        <v>3.8095238095238095E-3</v>
      </c>
    </row>
    <row r="1057" spans="1:13" ht="25.2" x14ac:dyDescent="0.3">
      <c r="A1057" s="321"/>
      <c r="B1057" s="298"/>
      <c r="C1057" s="292"/>
      <c r="D1057" s="292"/>
      <c r="E1057" s="313"/>
      <c r="F1057" s="323"/>
      <c r="G1057" s="235">
        <v>275</v>
      </c>
      <c r="H1057" s="52" t="s">
        <v>1038</v>
      </c>
      <c r="I1057" s="13">
        <v>4</v>
      </c>
      <c r="J1057" s="12">
        <f t="shared" si="138"/>
        <v>3.8095238095238095E-3</v>
      </c>
      <c r="K1057" s="241" t="str">
        <f t="shared" si="137"/>
        <v/>
      </c>
      <c r="L1057" s="14">
        <v>4</v>
      </c>
      <c r="M1057" s="12">
        <f t="shared" si="139"/>
        <v>3.8095238095238095E-3</v>
      </c>
    </row>
    <row r="1058" spans="1:13" x14ac:dyDescent="0.3">
      <c r="A1058" s="321"/>
      <c r="B1058" s="298"/>
      <c r="C1058" s="292" t="s">
        <v>67</v>
      </c>
      <c r="D1058" s="292" t="s">
        <v>790</v>
      </c>
      <c r="E1058" s="313"/>
      <c r="F1058" s="323">
        <v>2</v>
      </c>
      <c r="G1058" s="235">
        <v>276</v>
      </c>
      <c r="H1058" s="52" t="s">
        <v>289</v>
      </c>
      <c r="I1058" s="13">
        <v>1</v>
      </c>
      <c r="J1058" s="12">
        <f t="shared" si="138"/>
        <v>9.5238095238095238E-4</v>
      </c>
      <c r="K1058" s="241" t="str">
        <f t="shared" si="137"/>
        <v/>
      </c>
      <c r="L1058" s="14">
        <v>1</v>
      </c>
      <c r="M1058" s="12">
        <f t="shared" si="139"/>
        <v>9.5238095238095238E-4</v>
      </c>
    </row>
    <row r="1059" spans="1:13" ht="50.4" x14ac:dyDescent="0.3">
      <c r="A1059" s="321"/>
      <c r="B1059" s="298"/>
      <c r="C1059" s="292"/>
      <c r="D1059" s="292"/>
      <c r="E1059" s="313"/>
      <c r="F1059" s="323"/>
      <c r="G1059" s="235">
        <v>277</v>
      </c>
      <c r="H1059" s="52" t="s">
        <v>1039</v>
      </c>
      <c r="I1059" s="13">
        <v>3</v>
      </c>
      <c r="J1059" s="12">
        <f t="shared" si="138"/>
        <v>2.8571428571428571E-3</v>
      </c>
      <c r="K1059" s="241" t="str">
        <f t="shared" si="137"/>
        <v/>
      </c>
      <c r="L1059" s="14">
        <v>3</v>
      </c>
      <c r="M1059" s="12">
        <f t="shared" si="139"/>
        <v>2.8571428571428571E-3</v>
      </c>
    </row>
    <row r="1060" spans="1:13" ht="25.2" x14ac:dyDescent="0.3">
      <c r="A1060" s="321"/>
      <c r="B1060" s="298"/>
      <c r="C1060" s="292"/>
      <c r="D1060" s="292"/>
      <c r="E1060" s="313"/>
      <c r="F1060" s="323"/>
      <c r="G1060" s="235">
        <v>278</v>
      </c>
      <c r="H1060" s="52" t="s">
        <v>1130</v>
      </c>
      <c r="I1060" s="13">
        <v>1</v>
      </c>
      <c r="J1060" s="12">
        <f t="shared" si="138"/>
        <v>9.5238095238095238E-4</v>
      </c>
      <c r="K1060" s="241" t="str">
        <f t="shared" si="137"/>
        <v/>
      </c>
      <c r="L1060" s="14">
        <v>1</v>
      </c>
      <c r="M1060" s="12">
        <f t="shared" si="139"/>
        <v>9.5238095238095238E-4</v>
      </c>
    </row>
    <row r="1061" spans="1:13" x14ac:dyDescent="0.3">
      <c r="A1061" s="321"/>
      <c r="B1061" s="298"/>
      <c r="C1061" s="292" t="s">
        <v>68</v>
      </c>
      <c r="D1061" s="292" t="s">
        <v>1040</v>
      </c>
      <c r="E1061" s="313"/>
      <c r="F1061" s="323">
        <v>2</v>
      </c>
      <c r="G1061" s="235">
        <v>279</v>
      </c>
      <c r="H1061" s="52" t="s">
        <v>795</v>
      </c>
      <c r="I1061" s="13">
        <v>2</v>
      </c>
      <c r="J1061" s="12">
        <f t="shared" si="138"/>
        <v>1.9047619047619048E-3</v>
      </c>
      <c r="K1061" s="241" t="str">
        <f t="shared" si="137"/>
        <v/>
      </c>
      <c r="L1061" s="14">
        <v>2</v>
      </c>
      <c r="M1061" s="12">
        <f t="shared" si="139"/>
        <v>1.9047619047619048E-3</v>
      </c>
    </row>
    <row r="1062" spans="1:13" ht="50.4" x14ac:dyDescent="0.3">
      <c r="A1062" s="321"/>
      <c r="B1062" s="298"/>
      <c r="C1062" s="292"/>
      <c r="D1062" s="292"/>
      <c r="E1062" s="313"/>
      <c r="F1062" s="323"/>
      <c r="G1062" s="235">
        <v>280</v>
      </c>
      <c r="H1062" s="52" t="s">
        <v>796</v>
      </c>
      <c r="I1062" s="13">
        <v>2</v>
      </c>
      <c r="J1062" s="12">
        <f t="shared" si="138"/>
        <v>1.9047619047619048E-3</v>
      </c>
      <c r="K1062" s="241" t="str">
        <f t="shared" si="137"/>
        <v/>
      </c>
      <c r="L1062" s="14">
        <v>2</v>
      </c>
      <c r="M1062" s="12">
        <f t="shared" si="139"/>
        <v>1.9047619047619048E-3</v>
      </c>
    </row>
    <row r="1063" spans="1:13" ht="25.2" x14ac:dyDescent="0.3">
      <c r="A1063" s="321"/>
      <c r="B1063" s="298"/>
      <c r="C1063" s="292"/>
      <c r="D1063" s="292"/>
      <c r="E1063" s="313"/>
      <c r="F1063" s="323"/>
      <c r="G1063" s="235">
        <v>281</v>
      </c>
      <c r="H1063" s="52" t="s">
        <v>1041</v>
      </c>
      <c r="I1063" s="13">
        <v>2</v>
      </c>
      <c r="J1063" s="12">
        <f t="shared" si="138"/>
        <v>1.9047619047619048E-3</v>
      </c>
      <c r="K1063" s="241" t="str">
        <f t="shared" si="137"/>
        <v/>
      </c>
      <c r="L1063" s="14">
        <v>2</v>
      </c>
      <c r="M1063" s="12">
        <f t="shared" si="139"/>
        <v>1.9047619047619048E-3</v>
      </c>
    </row>
    <row r="1064" spans="1:13" ht="37.799999999999997" x14ac:dyDescent="0.3">
      <c r="A1064" s="321"/>
      <c r="B1064" s="298"/>
      <c r="C1064" s="292" t="s">
        <v>125</v>
      </c>
      <c r="D1064" s="292" t="s">
        <v>388</v>
      </c>
      <c r="E1064" s="313"/>
      <c r="F1064" s="323">
        <v>3</v>
      </c>
      <c r="G1064" s="235">
        <v>282</v>
      </c>
      <c r="H1064" s="52" t="s">
        <v>290</v>
      </c>
      <c r="I1064" s="13">
        <v>1</v>
      </c>
      <c r="J1064" s="12">
        <f t="shared" si="138"/>
        <v>9.5238095238095238E-4</v>
      </c>
      <c r="K1064" s="241" t="str">
        <f t="shared" si="137"/>
        <v/>
      </c>
      <c r="L1064" s="14">
        <v>1</v>
      </c>
      <c r="M1064" s="12">
        <f t="shared" si="139"/>
        <v>9.5238095238095238E-4</v>
      </c>
    </row>
    <row r="1065" spans="1:13" ht="25.2" x14ac:dyDescent="0.3">
      <c r="A1065" s="321"/>
      <c r="B1065" s="298"/>
      <c r="C1065" s="292"/>
      <c r="D1065" s="292"/>
      <c r="E1065" s="313"/>
      <c r="F1065" s="323"/>
      <c r="G1065" s="235">
        <v>283</v>
      </c>
      <c r="H1065" s="52" t="s">
        <v>1042</v>
      </c>
      <c r="I1065" s="13">
        <v>1</v>
      </c>
      <c r="J1065" s="12">
        <f t="shared" si="138"/>
        <v>9.5238095238095238E-4</v>
      </c>
      <c r="K1065" s="241" t="str">
        <f t="shared" si="137"/>
        <v/>
      </c>
      <c r="L1065" s="14">
        <v>1</v>
      </c>
      <c r="M1065" s="12">
        <f t="shared" si="139"/>
        <v>9.5238095238095238E-4</v>
      </c>
    </row>
    <row r="1066" spans="1:13" ht="23.4" customHeight="1" x14ac:dyDescent="0.4">
      <c r="A1066" s="321"/>
      <c r="B1066" s="298"/>
      <c r="C1066" s="292" t="s">
        <v>126</v>
      </c>
      <c r="D1066" s="292" t="s">
        <v>427</v>
      </c>
      <c r="E1066" s="313"/>
      <c r="F1066" s="226">
        <v>1</v>
      </c>
      <c r="G1066" s="235">
        <v>284</v>
      </c>
      <c r="H1066" s="52" t="s">
        <v>291</v>
      </c>
      <c r="I1066" s="13">
        <v>2</v>
      </c>
      <c r="J1066" s="12">
        <f t="shared" si="138"/>
        <v>1.9047619047619048E-3</v>
      </c>
      <c r="K1066" s="241" t="str">
        <f t="shared" si="137"/>
        <v/>
      </c>
      <c r="L1066" s="14">
        <v>2</v>
      </c>
      <c r="M1066" s="12">
        <f t="shared" si="139"/>
        <v>1.9047619047619048E-3</v>
      </c>
    </row>
    <row r="1067" spans="1:13" ht="16.2" thickBot="1" x14ac:dyDescent="0.45">
      <c r="A1067" s="322"/>
      <c r="B1067" s="299"/>
      <c r="C1067" s="293"/>
      <c r="D1067" s="293"/>
      <c r="E1067" s="314"/>
      <c r="F1067" s="6"/>
      <c r="G1067" s="333" t="s">
        <v>146</v>
      </c>
      <c r="H1067" s="334"/>
      <c r="I1067" s="9">
        <f>SUM(I1050:I1066)</f>
        <v>36</v>
      </c>
      <c r="J1067" s="27">
        <f>SUM(J1050:J1066)</f>
        <v>3.4285714285714287E-2</v>
      </c>
      <c r="K1067" s="241" t="str">
        <f t="shared" si="137"/>
        <v/>
      </c>
      <c r="L1067" s="11">
        <f>SUM(L1050:L1066)</f>
        <v>32</v>
      </c>
      <c r="M1067" s="27">
        <f>SUM(M1050:M1066)</f>
        <v>3.0476190476190476E-2</v>
      </c>
    </row>
    <row r="1068" spans="1:13" ht="4.95" customHeight="1" thickBot="1" x14ac:dyDescent="0.45">
      <c r="A1068" s="36"/>
      <c r="B1068" s="169"/>
      <c r="C1068" s="36"/>
      <c r="D1068" s="231"/>
      <c r="E1068" s="231"/>
      <c r="F1068" s="4"/>
      <c r="G1068" s="178"/>
      <c r="H1068" s="178"/>
      <c r="I1068" s="182"/>
      <c r="J1068" s="183"/>
      <c r="K1068" s="4"/>
      <c r="L1068" s="182"/>
      <c r="M1068" s="183"/>
    </row>
    <row r="1069" spans="1:13" x14ac:dyDescent="0.3">
      <c r="A1069" s="232" t="s">
        <v>74</v>
      </c>
      <c r="B1069" s="317" t="s">
        <v>145</v>
      </c>
      <c r="C1069" s="317"/>
      <c r="D1069" s="317"/>
      <c r="E1069" s="317"/>
      <c r="F1069" s="317"/>
      <c r="G1069" s="317"/>
      <c r="H1069" s="317"/>
      <c r="I1069" s="317"/>
      <c r="J1069" s="318"/>
      <c r="K1069" s="38"/>
      <c r="L1069" s="32" t="s">
        <v>144</v>
      </c>
      <c r="M1069" s="67" t="s">
        <v>69</v>
      </c>
    </row>
    <row r="1070" spans="1:13" x14ac:dyDescent="0.3">
      <c r="A1070" s="235">
        <f>G1050</f>
        <v>268</v>
      </c>
      <c r="B1070" s="290"/>
      <c r="C1070" s="290"/>
      <c r="D1070" s="290"/>
      <c r="E1070" s="290"/>
      <c r="F1070" s="290"/>
      <c r="G1070" s="290"/>
      <c r="H1070" s="290"/>
      <c r="I1070" s="290"/>
      <c r="J1070" s="291"/>
      <c r="K1070" s="36"/>
      <c r="L1070" s="44"/>
      <c r="M1070" s="90"/>
    </row>
    <row r="1071" spans="1:13" x14ac:dyDescent="0.3">
      <c r="A1071" s="235">
        <f t="shared" ref="A1071:A1086" si="140">G1051</f>
        <v>269</v>
      </c>
      <c r="B1071" s="290"/>
      <c r="C1071" s="290"/>
      <c r="D1071" s="290"/>
      <c r="E1071" s="290"/>
      <c r="F1071" s="290"/>
      <c r="G1071" s="290"/>
      <c r="H1071" s="290"/>
      <c r="I1071" s="290"/>
      <c r="J1071" s="291"/>
      <c r="K1071" s="36"/>
      <c r="L1071" s="44"/>
      <c r="M1071" s="90"/>
    </row>
    <row r="1072" spans="1:13" x14ac:dyDescent="0.3">
      <c r="A1072" s="235">
        <f t="shared" si="140"/>
        <v>270</v>
      </c>
      <c r="B1072" s="290"/>
      <c r="C1072" s="290"/>
      <c r="D1072" s="290"/>
      <c r="E1072" s="290"/>
      <c r="F1072" s="290"/>
      <c r="G1072" s="290"/>
      <c r="H1072" s="290"/>
      <c r="I1072" s="290"/>
      <c r="J1072" s="291"/>
      <c r="K1072" s="36"/>
      <c r="L1072" s="44"/>
      <c r="M1072" s="90"/>
    </row>
    <row r="1073" spans="1:13" x14ac:dyDescent="0.3">
      <c r="A1073" s="235">
        <f t="shared" si="140"/>
        <v>271</v>
      </c>
      <c r="B1073" s="290"/>
      <c r="C1073" s="290"/>
      <c r="D1073" s="290"/>
      <c r="E1073" s="290"/>
      <c r="F1073" s="290"/>
      <c r="G1073" s="290"/>
      <c r="H1073" s="290"/>
      <c r="I1073" s="290"/>
      <c r="J1073" s="291"/>
      <c r="K1073" s="36"/>
      <c r="L1073" s="44"/>
      <c r="M1073" s="90"/>
    </row>
    <row r="1074" spans="1:13" x14ac:dyDescent="0.3">
      <c r="A1074" s="235">
        <f t="shared" si="140"/>
        <v>272</v>
      </c>
      <c r="B1074" s="290"/>
      <c r="C1074" s="290"/>
      <c r="D1074" s="290"/>
      <c r="E1074" s="290"/>
      <c r="F1074" s="290"/>
      <c r="G1074" s="290"/>
      <c r="H1074" s="290"/>
      <c r="I1074" s="290"/>
      <c r="J1074" s="291"/>
      <c r="K1074" s="36"/>
      <c r="L1074" s="44"/>
      <c r="M1074" s="90"/>
    </row>
    <row r="1075" spans="1:13" x14ac:dyDescent="0.3">
      <c r="A1075" s="235">
        <f t="shared" si="140"/>
        <v>273</v>
      </c>
      <c r="B1075" s="290"/>
      <c r="C1075" s="290"/>
      <c r="D1075" s="290"/>
      <c r="E1075" s="290"/>
      <c r="F1075" s="290"/>
      <c r="G1075" s="290"/>
      <c r="H1075" s="290"/>
      <c r="I1075" s="290"/>
      <c r="J1075" s="291"/>
      <c r="K1075" s="36"/>
      <c r="L1075" s="44"/>
      <c r="M1075" s="90"/>
    </row>
    <row r="1076" spans="1:13" x14ac:dyDescent="0.3">
      <c r="A1076" s="235">
        <f t="shared" si="140"/>
        <v>274</v>
      </c>
      <c r="B1076" s="290"/>
      <c r="C1076" s="290"/>
      <c r="D1076" s="290"/>
      <c r="E1076" s="290"/>
      <c r="F1076" s="290"/>
      <c r="G1076" s="290"/>
      <c r="H1076" s="290"/>
      <c r="I1076" s="290"/>
      <c r="J1076" s="291"/>
      <c r="K1076" s="36"/>
      <c r="L1076" s="44"/>
      <c r="M1076" s="90"/>
    </row>
    <row r="1077" spans="1:13" x14ac:dyDescent="0.3">
      <c r="A1077" s="235">
        <f t="shared" si="140"/>
        <v>275</v>
      </c>
      <c r="B1077" s="290"/>
      <c r="C1077" s="290"/>
      <c r="D1077" s="290"/>
      <c r="E1077" s="290"/>
      <c r="F1077" s="290"/>
      <c r="G1077" s="290"/>
      <c r="H1077" s="290"/>
      <c r="I1077" s="290"/>
      <c r="J1077" s="291"/>
      <c r="K1077" s="36"/>
      <c r="L1077" s="44"/>
      <c r="M1077" s="90"/>
    </row>
    <row r="1078" spans="1:13" x14ac:dyDescent="0.3">
      <c r="A1078" s="235">
        <f t="shared" si="140"/>
        <v>276</v>
      </c>
      <c r="B1078" s="290"/>
      <c r="C1078" s="290"/>
      <c r="D1078" s="290"/>
      <c r="E1078" s="290"/>
      <c r="F1078" s="290"/>
      <c r="G1078" s="290"/>
      <c r="H1078" s="290"/>
      <c r="I1078" s="290"/>
      <c r="J1078" s="291"/>
      <c r="K1078" s="36"/>
      <c r="L1078" s="44"/>
      <c r="M1078" s="90"/>
    </row>
    <row r="1079" spans="1:13" x14ac:dyDescent="0.3">
      <c r="A1079" s="235">
        <f t="shared" si="140"/>
        <v>277</v>
      </c>
      <c r="B1079" s="290"/>
      <c r="C1079" s="290"/>
      <c r="D1079" s="290"/>
      <c r="E1079" s="290"/>
      <c r="F1079" s="290"/>
      <c r="G1079" s="290"/>
      <c r="H1079" s="290"/>
      <c r="I1079" s="290"/>
      <c r="J1079" s="291"/>
      <c r="K1079" s="36"/>
      <c r="L1079" s="44"/>
      <c r="M1079" s="90"/>
    </row>
    <row r="1080" spans="1:13" x14ac:dyDescent="0.3">
      <c r="A1080" s="235">
        <f t="shared" si="140"/>
        <v>278</v>
      </c>
      <c r="B1080" s="290"/>
      <c r="C1080" s="290"/>
      <c r="D1080" s="290"/>
      <c r="E1080" s="290"/>
      <c r="F1080" s="290"/>
      <c r="G1080" s="290"/>
      <c r="H1080" s="290"/>
      <c r="I1080" s="290"/>
      <c r="J1080" s="291"/>
      <c r="K1080" s="36"/>
      <c r="L1080" s="44"/>
      <c r="M1080" s="90"/>
    </row>
    <row r="1081" spans="1:13" x14ac:dyDescent="0.3">
      <c r="A1081" s="235">
        <f t="shared" si="140"/>
        <v>279</v>
      </c>
      <c r="B1081" s="290"/>
      <c r="C1081" s="290"/>
      <c r="D1081" s="290"/>
      <c r="E1081" s="290"/>
      <c r="F1081" s="290"/>
      <c r="G1081" s="290"/>
      <c r="H1081" s="290"/>
      <c r="I1081" s="290"/>
      <c r="J1081" s="291"/>
      <c r="K1081" s="36"/>
      <c r="L1081" s="44"/>
      <c r="M1081" s="90"/>
    </row>
    <row r="1082" spans="1:13" x14ac:dyDescent="0.3">
      <c r="A1082" s="235">
        <f t="shared" si="140"/>
        <v>280</v>
      </c>
      <c r="B1082" s="290"/>
      <c r="C1082" s="290"/>
      <c r="D1082" s="290"/>
      <c r="E1082" s="290"/>
      <c r="F1082" s="290"/>
      <c r="G1082" s="290"/>
      <c r="H1082" s="290"/>
      <c r="I1082" s="290"/>
      <c r="J1082" s="291"/>
      <c r="K1082" s="36"/>
      <c r="L1082" s="44"/>
      <c r="M1082" s="90"/>
    </row>
    <row r="1083" spans="1:13" x14ac:dyDescent="0.3">
      <c r="A1083" s="235">
        <f t="shared" si="140"/>
        <v>281</v>
      </c>
      <c r="B1083" s="290"/>
      <c r="C1083" s="290"/>
      <c r="D1083" s="290"/>
      <c r="E1083" s="290"/>
      <c r="F1083" s="290"/>
      <c r="G1083" s="290"/>
      <c r="H1083" s="290"/>
      <c r="I1083" s="290"/>
      <c r="J1083" s="291"/>
      <c r="K1083" s="36"/>
      <c r="L1083" s="44"/>
      <c r="M1083" s="90"/>
    </row>
    <row r="1084" spans="1:13" x14ac:dyDescent="0.3">
      <c r="A1084" s="235">
        <f t="shared" si="140"/>
        <v>282</v>
      </c>
      <c r="B1084" s="290"/>
      <c r="C1084" s="290"/>
      <c r="D1084" s="290"/>
      <c r="E1084" s="290"/>
      <c r="F1084" s="290"/>
      <c r="G1084" s="290"/>
      <c r="H1084" s="290"/>
      <c r="I1084" s="290"/>
      <c r="J1084" s="291"/>
      <c r="K1084" s="36"/>
      <c r="L1084" s="44"/>
      <c r="M1084" s="90"/>
    </row>
    <row r="1085" spans="1:13" x14ac:dyDescent="0.3">
      <c r="A1085" s="235">
        <f t="shared" si="140"/>
        <v>283</v>
      </c>
      <c r="B1085" s="290"/>
      <c r="C1085" s="290"/>
      <c r="D1085" s="290"/>
      <c r="E1085" s="290"/>
      <c r="F1085" s="290"/>
      <c r="G1085" s="290"/>
      <c r="H1085" s="290"/>
      <c r="I1085" s="290"/>
      <c r="J1085" s="291"/>
      <c r="K1085" s="36"/>
      <c r="L1085" s="44"/>
      <c r="M1085" s="90"/>
    </row>
    <row r="1086" spans="1:13" ht="15" thickBot="1" x14ac:dyDescent="0.35">
      <c r="A1086" s="236">
        <f t="shared" si="140"/>
        <v>284</v>
      </c>
      <c r="B1086" s="335"/>
      <c r="C1086" s="335"/>
      <c r="D1086" s="335"/>
      <c r="E1086" s="335"/>
      <c r="F1086" s="335"/>
      <c r="G1086" s="335"/>
      <c r="H1086" s="335"/>
      <c r="I1086" s="335"/>
      <c r="J1086" s="336"/>
      <c r="K1086" s="36"/>
      <c r="L1086" s="45"/>
      <c r="M1086" s="91"/>
    </row>
    <row r="1087" spans="1:13" ht="4.95" customHeight="1" thickBot="1" x14ac:dyDescent="0.45">
      <c r="A1087" s="36"/>
      <c r="B1087" s="169"/>
      <c r="C1087" s="36"/>
      <c r="D1087" s="169"/>
      <c r="E1087" s="169"/>
      <c r="F1087" s="4"/>
      <c r="G1087" s="167"/>
      <c r="H1087" s="231"/>
      <c r="I1087" s="182"/>
      <c r="J1087" s="183"/>
      <c r="K1087" s="4"/>
      <c r="L1087" s="182"/>
      <c r="M1087" s="183"/>
    </row>
    <row r="1088" spans="1:13" x14ac:dyDescent="0.3">
      <c r="A1088" s="294">
        <v>9.1999999999999993</v>
      </c>
      <c r="B1088" s="297" t="s">
        <v>712</v>
      </c>
      <c r="C1088" s="304" t="s">
        <v>39</v>
      </c>
      <c r="D1088" s="300" t="s">
        <v>250</v>
      </c>
      <c r="E1088" s="312">
        <f>I1090</f>
        <v>6</v>
      </c>
      <c r="F1088" s="323">
        <v>1</v>
      </c>
      <c r="G1088" s="234">
        <v>285</v>
      </c>
      <c r="H1088" s="135" t="s">
        <v>292</v>
      </c>
      <c r="I1088" s="18">
        <v>2</v>
      </c>
      <c r="J1088" s="19">
        <f>I1088*4%/42</f>
        <v>1.9047619047619048E-3</v>
      </c>
      <c r="K1088" s="241" t="str">
        <f t="shared" ref="K1088:K1090" si="141">IF(AND(L1088&gt;=0,L1088&lt;=I1088),"",IF(AND(L1088&gt;I1088),"*"))</f>
        <v/>
      </c>
      <c r="L1088" s="20">
        <v>2</v>
      </c>
      <c r="M1088" s="19">
        <f>L1088*4%/42</f>
        <v>1.9047619047619048E-3</v>
      </c>
    </row>
    <row r="1089" spans="1:13" ht="38.4" thickBot="1" x14ac:dyDescent="0.35">
      <c r="A1089" s="295"/>
      <c r="B1089" s="298"/>
      <c r="C1089" s="305"/>
      <c r="D1089" s="292"/>
      <c r="E1089" s="313"/>
      <c r="F1089" s="323"/>
      <c r="G1089" s="235">
        <v>286</v>
      </c>
      <c r="H1089" s="52" t="s">
        <v>390</v>
      </c>
      <c r="I1089" s="13">
        <v>4</v>
      </c>
      <c r="J1089" s="21">
        <f>I1089*4%/42</f>
        <v>3.8095238095238095E-3</v>
      </c>
      <c r="K1089" s="241" t="str">
        <f t="shared" si="141"/>
        <v/>
      </c>
      <c r="L1089" s="14">
        <v>4</v>
      </c>
      <c r="M1089" s="21">
        <f>L1089*4%/42</f>
        <v>3.8095238095238095E-3</v>
      </c>
    </row>
    <row r="1090" spans="1:13" ht="16.2" thickBot="1" x14ac:dyDescent="0.45">
      <c r="A1090" s="296"/>
      <c r="B1090" s="299"/>
      <c r="C1090" s="306"/>
      <c r="D1090" s="293"/>
      <c r="E1090" s="314"/>
      <c r="F1090" s="6"/>
      <c r="G1090" s="340" t="s">
        <v>146</v>
      </c>
      <c r="H1090" s="341"/>
      <c r="I1090" s="15">
        <f>SUM(I1088:I1089)</f>
        <v>6</v>
      </c>
      <c r="J1090" s="16">
        <f>SUM(J1088:J1089)</f>
        <v>5.7142857142857143E-3</v>
      </c>
      <c r="K1090" s="241" t="str">
        <f t="shared" si="141"/>
        <v/>
      </c>
      <c r="L1090" s="17">
        <f>SUM(L1088:L1089)</f>
        <v>6</v>
      </c>
      <c r="M1090" s="16">
        <f>SUM(M1088:M1089)</f>
        <v>5.7142857142857143E-3</v>
      </c>
    </row>
    <row r="1091" spans="1:13" ht="4.95" customHeight="1" thickBot="1" x14ac:dyDescent="0.45">
      <c r="A1091" s="5"/>
      <c r="B1091" s="5"/>
      <c r="C1091" s="5"/>
      <c r="D1091" s="5"/>
      <c r="E1091" s="5"/>
      <c r="F1091" s="5"/>
      <c r="G1091" s="5"/>
      <c r="H1091" s="5"/>
      <c r="I1091" s="5"/>
      <c r="J1091" s="5"/>
      <c r="K1091" s="5"/>
      <c r="L1091" s="5"/>
      <c r="M1091" s="5"/>
    </row>
    <row r="1092" spans="1:13" x14ac:dyDescent="0.3">
      <c r="A1092" s="232" t="s">
        <v>74</v>
      </c>
      <c r="B1092" s="317" t="s">
        <v>145</v>
      </c>
      <c r="C1092" s="317"/>
      <c r="D1092" s="317"/>
      <c r="E1092" s="317"/>
      <c r="F1092" s="317"/>
      <c r="G1092" s="317"/>
      <c r="H1092" s="317"/>
      <c r="I1092" s="317"/>
      <c r="J1092" s="318"/>
      <c r="K1092" s="38"/>
      <c r="L1092" s="32" t="s">
        <v>144</v>
      </c>
      <c r="M1092" s="67" t="s">
        <v>69</v>
      </c>
    </row>
    <row r="1093" spans="1:13" x14ac:dyDescent="0.3">
      <c r="A1093" s="235">
        <f>G1088</f>
        <v>285</v>
      </c>
      <c r="B1093" s="290"/>
      <c r="C1093" s="290"/>
      <c r="D1093" s="290"/>
      <c r="E1093" s="290"/>
      <c r="F1093" s="290"/>
      <c r="G1093" s="290"/>
      <c r="H1093" s="290"/>
      <c r="I1093" s="290"/>
      <c r="J1093" s="291"/>
      <c r="K1093" s="55"/>
      <c r="L1093" s="44"/>
      <c r="M1093" s="90"/>
    </row>
    <row r="1094" spans="1:13" ht="15" thickBot="1" x14ac:dyDescent="0.35">
      <c r="A1094" s="236">
        <f>G1089</f>
        <v>286</v>
      </c>
      <c r="B1094" s="335"/>
      <c r="C1094" s="335"/>
      <c r="D1094" s="335"/>
      <c r="E1094" s="335"/>
      <c r="F1094" s="335"/>
      <c r="G1094" s="335"/>
      <c r="H1094" s="335"/>
      <c r="I1094" s="335"/>
      <c r="J1094" s="336"/>
      <c r="K1094" s="55"/>
      <c r="L1094" s="45"/>
      <c r="M1094" s="91"/>
    </row>
    <row r="1095" spans="1:13" ht="4.95" customHeight="1" thickBot="1" x14ac:dyDescent="0.45">
      <c r="A1095" s="5"/>
      <c r="B1095" s="5"/>
      <c r="C1095" s="5"/>
      <c r="D1095" s="5"/>
      <c r="E1095" s="5"/>
      <c r="F1095" s="5"/>
      <c r="G1095" s="5"/>
      <c r="H1095" s="5"/>
      <c r="I1095" s="5"/>
      <c r="J1095" s="5"/>
      <c r="K1095" s="5"/>
      <c r="L1095" s="5"/>
      <c r="M1095" s="5"/>
    </row>
    <row r="1096" spans="1:13" ht="40.799999999999997" customHeight="1" x14ac:dyDescent="0.3">
      <c r="A1096" s="328" t="s">
        <v>713</v>
      </c>
      <c r="B1096" s="329"/>
      <c r="C1096" s="329"/>
      <c r="D1096" s="329"/>
      <c r="E1096" s="330"/>
      <c r="F1096" s="60"/>
      <c r="G1096" s="331" t="s">
        <v>221</v>
      </c>
      <c r="H1096" s="332"/>
      <c r="I1096" s="324">
        <f>I1109+I1130+I1143</f>
        <v>57</v>
      </c>
      <c r="J1096" s="325"/>
      <c r="K1096" s="68">
        <v>10</v>
      </c>
      <c r="L1096" s="69" t="s">
        <v>241</v>
      </c>
      <c r="M1096" s="70">
        <f>L1109+L1130+L1143</f>
        <v>49</v>
      </c>
    </row>
    <row r="1097" spans="1:13" ht="28.2" customHeight="1" x14ac:dyDescent="0.4">
      <c r="A1097" s="319" t="s">
        <v>74</v>
      </c>
      <c r="B1097" s="326" t="s">
        <v>79</v>
      </c>
      <c r="C1097" s="327" t="s">
        <v>78</v>
      </c>
      <c r="D1097" s="326" t="s">
        <v>52</v>
      </c>
      <c r="E1097" s="320" t="s">
        <v>80</v>
      </c>
      <c r="F1097" s="6"/>
      <c r="G1097" s="319" t="s">
        <v>81</v>
      </c>
      <c r="H1097" s="326" t="s">
        <v>141</v>
      </c>
      <c r="I1097" s="327" t="s">
        <v>142</v>
      </c>
      <c r="J1097" s="320" t="s">
        <v>143</v>
      </c>
      <c r="K1097" s="6"/>
      <c r="L1097" s="319" t="s">
        <v>916</v>
      </c>
      <c r="M1097" s="320"/>
    </row>
    <row r="1098" spans="1:13" ht="15.6" x14ac:dyDescent="0.4">
      <c r="A1098" s="319"/>
      <c r="B1098" s="326"/>
      <c r="C1098" s="327"/>
      <c r="D1098" s="326"/>
      <c r="E1098" s="320"/>
      <c r="F1098" s="6"/>
      <c r="G1098" s="319"/>
      <c r="H1098" s="326"/>
      <c r="I1098" s="327"/>
      <c r="J1098" s="320"/>
      <c r="K1098" s="6"/>
      <c r="L1098" s="228" t="s">
        <v>75</v>
      </c>
      <c r="M1098" s="237" t="s">
        <v>140</v>
      </c>
    </row>
    <row r="1099" spans="1:13" ht="75.599999999999994" x14ac:dyDescent="0.4">
      <c r="A1099" s="321">
        <v>10.1</v>
      </c>
      <c r="B1099" s="298" t="s">
        <v>714</v>
      </c>
      <c r="C1099" s="292" t="s">
        <v>44</v>
      </c>
      <c r="D1099" s="292" t="s">
        <v>169</v>
      </c>
      <c r="E1099" s="313">
        <f>I1109</f>
        <v>38</v>
      </c>
      <c r="F1099" s="71">
        <v>1</v>
      </c>
      <c r="G1099" s="235">
        <v>287</v>
      </c>
      <c r="H1099" s="52" t="s">
        <v>1043</v>
      </c>
      <c r="I1099" s="13">
        <v>6</v>
      </c>
      <c r="J1099" s="12">
        <f>I1099*9%/57</f>
        <v>9.4736842105263164E-3</v>
      </c>
      <c r="K1099" s="241" t="str">
        <f t="shared" ref="K1099:K1109" si="142">IF(AND(L1099&gt;=0,L1099&lt;=I1099),"",IF(AND(L1099&gt;I1099),"*"))</f>
        <v/>
      </c>
      <c r="L1099" s="14">
        <v>6</v>
      </c>
      <c r="M1099" s="12">
        <f>L1099*9%/57</f>
        <v>9.4736842105263164E-3</v>
      </c>
    </row>
    <row r="1100" spans="1:13" ht="56.4" customHeight="1" x14ac:dyDescent="0.4">
      <c r="A1100" s="321"/>
      <c r="B1100" s="298"/>
      <c r="C1100" s="292"/>
      <c r="D1100" s="292"/>
      <c r="E1100" s="313"/>
      <c r="F1100" s="71">
        <v>1</v>
      </c>
      <c r="G1100" s="235">
        <v>288</v>
      </c>
      <c r="H1100" s="52" t="s">
        <v>797</v>
      </c>
      <c r="I1100" s="13">
        <v>6</v>
      </c>
      <c r="J1100" s="12">
        <f t="shared" ref="J1100:J1108" si="143">I1100*9%/57</f>
        <v>9.4736842105263164E-3</v>
      </c>
      <c r="K1100" s="241" t="str">
        <f t="shared" si="142"/>
        <v/>
      </c>
      <c r="L1100" s="14">
        <v>6</v>
      </c>
      <c r="M1100" s="12">
        <f t="shared" ref="M1100:M1108" si="144">L1100*9%/57</f>
        <v>9.4736842105263164E-3</v>
      </c>
    </row>
    <row r="1101" spans="1:13" ht="25.2" x14ac:dyDescent="0.4">
      <c r="A1101" s="321"/>
      <c r="B1101" s="298"/>
      <c r="C1101" s="292"/>
      <c r="D1101" s="292"/>
      <c r="E1101" s="313"/>
      <c r="F1101" s="71">
        <v>2</v>
      </c>
      <c r="G1101" s="235">
        <v>289</v>
      </c>
      <c r="H1101" s="52" t="s">
        <v>293</v>
      </c>
      <c r="I1101" s="13">
        <v>4</v>
      </c>
      <c r="J1101" s="12">
        <f t="shared" si="143"/>
        <v>6.3157894736842104E-3</v>
      </c>
      <c r="K1101" s="241" t="str">
        <f t="shared" si="142"/>
        <v/>
      </c>
      <c r="L1101" s="14"/>
      <c r="M1101" s="12">
        <f t="shared" si="144"/>
        <v>0</v>
      </c>
    </row>
    <row r="1102" spans="1:13" ht="50.4" x14ac:dyDescent="0.4">
      <c r="A1102" s="321"/>
      <c r="B1102" s="298"/>
      <c r="C1102" s="292"/>
      <c r="D1102" s="292"/>
      <c r="E1102" s="313"/>
      <c r="F1102" s="71">
        <v>1</v>
      </c>
      <c r="G1102" s="235">
        <v>290</v>
      </c>
      <c r="H1102" s="52" t="s">
        <v>798</v>
      </c>
      <c r="I1102" s="13">
        <v>2</v>
      </c>
      <c r="J1102" s="12">
        <f t="shared" si="143"/>
        <v>3.1578947368421052E-3</v>
      </c>
      <c r="K1102" s="241" t="str">
        <f t="shared" si="142"/>
        <v/>
      </c>
      <c r="L1102" s="14"/>
      <c r="M1102" s="12">
        <f t="shared" si="144"/>
        <v>0</v>
      </c>
    </row>
    <row r="1103" spans="1:13" ht="50.4" x14ac:dyDescent="0.4">
      <c r="A1103" s="321"/>
      <c r="B1103" s="298"/>
      <c r="C1103" s="292"/>
      <c r="D1103" s="292"/>
      <c r="E1103" s="313"/>
      <c r="F1103" s="71">
        <v>2</v>
      </c>
      <c r="G1103" s="235">
        <v>291</v>
      </c>
      <c r="H1103" s="52" t="s">
        <v>1044</v>
      </c>
      <c r="I1103" s="13">
        <v>2</v>
      </c>
      <c r="J1103" s="12">
        <f t="shared" si="143"/>
        <v>3.1578947368421052E-3</v>
      </c>
      <c r="K1103" s="241" t="str">
        <f t="shared" si="142"/>
        <v/>
      </c>
      <c r="L1103" s="14"/>
      <c r="M1103" s="12">
        <f t="shared" si="144"/>
        <v>0</v>
      </c>
    </row>
    <row r="1104" spans="1:13" ht="25.2" x14ac:dyDescent="0.4">
      <c r="A1104" s="321"/>
      <c r="B1104" s="298"/>
      <c r="C1104" s="292"/>
      <c r="D1104" s="292"/>
      <c r="E1104" s="313"/>
      <c r="F1104" s="71">
        <v>2</v>
      </c>
      <c r="G1104" s="235">
        <v>292</v>
      </c>
      <c r="H1104" s="52" t="s">
        <v>392</v>
      </c>
      <c r="I1104" s="13">
        <v>2</v>
      </c>
      <c r="J1104" s="12">
        <f t="shared" si="143"/>
        <v>3.1578947368421052E-3</v>
      </c>
      <c r="K1104" s="241" t="str">
        <f t="shared" si="142"/>
        <v/>
      </c>
      <c r="L1104" s="14">
        <v>2</v>
      </c>
      <c r="M1104" s="12">
        <f t="shared" si="144"/>
        <v>3.1578947368421052E-3</v>
      </c>
    </row>
    <row r="1105" spans="1:13" ht="25.2" x14ac:dyDescent="0.4">
      <c r="A1105" s="321"/>
      <c r="B1105" s="298"/>
      <c r="C1105" s="292"/>
      <c r="D1105" s="292"/>
      <c r="E1105" s="313"/>
      <c r="F1105" s="71">
        <v>2</v>
      </c>
      <c r="G1105" s="235">
        <v>293</v>
      </c>
      <c r="H1105" s="52" t="s">
        <v>393</v>
      </c>
      <c r="I1105" s="13">
        <v>2</v>
      </c>
      <c r="J1105" s="12">
        <f t="shared" si="143"/>
        <v>3.1578947368421052E-3</v>
      </c>
      <c r="K1105" s="241" t="str">
        <f t="shared" si="142"/>
        <v/>
      </c>
      <c r="L1105" s="14">
        <v>2</v>
      </c>
      <c r="M1105" s="12">
        <f t="shared" si="144"/>
        <v>3.1578947368421052E-3</v>
      </c>
    </row>
    <row r="1106" spans="1:13" ht="63" x14ac:dyDescent="0.4">
      <c r="A1106" s="321"/>
      <c r="B1106" s="298"/>
      <c r="C1106" s="292"/>
      <c r="D1106" s="292"/>
      <c r="E1106" s="313"/>
      <c r="F1106" s="226">
        <v>3</v>
      </c>
      <c r="G1106" s="235">
        <v>294</v>
      </c>
      <c r="H1106" s="52" t="s">
        <v>1045</v>
      </c>
      <c r="I1106" s="13">
        <v>6</v>
      </c>
      <c r="J1106" s="12">
        <f t="shared" si="143"/>
        <v>9.4736842105263164E-3</v>
      </c>
      <c r="K1106" s="241" t="str">
        <f t="shared" si="142"/>
        <v/>
      </c>
      <c r="L1106" s="14">
        <v>6</v>
      </c>
      <c r="M1106" s="12">
        <f t="shared" si="144"/>
        <v>9.4736842105263164E-3</v>
      </c>
    </row>
    <row r="1107" spans="1:13" ht="37.799999999999997" x14ac:dyDescent="0.4">
      <c r="A1107" s="321"/>
      <c r="B1107" s="298"/>
      <c r="C1107" s="292" t="s">
        <v>45</v>
      </c>
      <c r="D1107" s="292" t="s">
        <v>391</v>
      </c>
      <c r="E1107" s="313"/>
      <c r="F1107" s="226">
        <v>3</v>
      </c>
      <c r="G1107" s="235">
        <v>295</v>
      </c>
      <c r="H1107" s="52" t="s">
        <v>799</v>
      </c>
      <c r="I1107" s="13">
        <v>5</v>
      </c>
      <c r="J1107" s="12">
        <f t="shared" si="143"/>
        <v>7.8947368421052617E-3</v>
      </c>
      <c r="K1107" s="241" t="str">
        <f t="shared" si="142"/>
        <v/>
      </c>
      <c r="L1107" s="14">
        <v>5</v>
      </c>
      <c r="M1107" s="12">
        <f t="shared" si="144"/>
        <v>7.8947368421052617E-3</v>
      </c>
    </row>
    <row r="1108" spans="1:13" ht="37.799999999999997" x14ac:dyDescent="0.4">
      <c r="A1108" s="321"/>
      <c r="B1108" s="298"/>
      <c r="C1108" s="292"/>
      <c r="D1108" s="292"/>
      <c r="E1108" s="313"/>
      <c r="F1108" s="226">
        <v>3</v>
      </c>
      <c r="G1108" s="235">
        <v>296</v>
      </c>
      <c r="H1108" s="52" t="s">
        <v>1077</v>
      </c>
      <c r="I1108" s="13">
        <v>3</v>
      </c>
      <c r="J1108" s="12">
        <f t="shared" si="143"/>
        <v>4.7368421052631582E-3</v>
      </c>
      <c r="K1108" s="241" t="str">
        <f t="shared" si="142"/>
        <v/>
      </c>
      <c r="L1108" s="14">
        <v>3</v>
      </c>
      <c r="M1108" s="12">
        <f t="shared" si="144"/>
        <v>4.7368421052631582E-3</v>
      </c>
    </row>
    <row r="1109" spans="1:13" ht="16.2" thickBot="1" x14ac:dyDescent="0.45">
      <c r="A1109" s="322"/>
      <c r="B1109" s="299"/>
      <c r="C1109" s="293"/>
      <c r="D1109" s="293"/>
      <c r="E1109" s="314"/>
      <c r="F1109" s="6"/>
      <c r="G1109" s="333" t="s">
        <v>146</v>
      </c>
      <c r="H1109" s="334"/>
      <c r="I1109" s="9">
        <f>SUM(I1099:I1108)</f>
        <v>38</v>
      </c>
      <c r="J1109" s="27">
        <f>SUM(J1099:J1108)</f>
        <v>5.9999999999999991E-2</v>
      </c>
      <c r="K1109" s="241" t="str">
        <f t="shared" si="142"/>
        <v/>
      </c>
      <c r="L1109" s="11">
        <f>SUM(L1099:L1108)</f>
        <v>30</v>
      </c>
      <c r="M1109" s="27">
        <f>SUM(M1099:M1108)</f>
        <v>4.736842105263158E-2</v>
      </c>
    </row>
    <row r="1110" spans="1:13" ht="4.95" customHeight="1" thickBot="1" x14ac:dyDescent="0.45">
      <c r="A1110" s="36"/>
      <c r="B1110" s="169"/>
      <c r="C1110" s="36"/>
      <c r="D1110" s="231"/>
      <c r="E1110" s="231"/>
      <c r="F1110" s="4"/>
      <c r="G1110" s="178"/>
      <c r="H1110" s="178"/>
      <c r="I1110" s="182"/>
      <c r="J1110" s="183"/>
      <c r="K1110" s="4"/>
      <c r="L1110" s="182"/>
      <c r="M1110" s="184"/>
    </row>
    <row r="1111" spans="1:13" x14ac:dyDescent="0.3">
      <c r="A1111" s="232" t="s">
        <v>74</v>
      </c>
      <c r="B1111" s="317" t="s">
        <v>145</v>
      </c>
      <c r="C1111" s="317"/>
      <c r="D1111" s="317"/>
      <c r="E1111" s="317"/>
      <c r="F1111" s="317"/>
      <c r="G1111" s="317"/>
      <c r="H1111" s="317"/>
      <c r="I1111" s="317"/>
      <c r="J1111" s="318"/>
      <c r="K1111" s="38"/>
      <c r="L1111" s="32" t="s">
        <v>144</v>
      </c>
      <c r="M1111" s="67" t="s">
        <v>69</v>
      </c>
    </row>
    <row r="1112" spans="1:13" x14ac:dyDescent="0.3">
      <c r="A1112" s="235">
        <f>G1099</f>
        <v>287</v>
      </c>
      <c r="B1112" s="290"/>
      <c r="C1112" s="290"/>
      <c r="D1112" s="290"/>
      <c r="E1112" s="290"/>
      <c r="F1112" s="290"/>
      <c r="G1112" s="290"/>
      <c r="H1112" s="290"/>
      <c r="I1112" s="290"/>
      <c r="J1112" s="291"/>
      <c r="K1112" s="36"/>
      <c r="L1112" s="44"/>
      <c r="M1112" s="90"/>
    </row>
    <row r="1113" spans="1:13" x14ac:dyDescent="0.3">
      <c r="A1113" s="235">
        <f t="shared" ref="A1113:A1115" si="145">G1100</f>
        <v>288</v>
      </c>
      <c r="B1113" s="290"/>
      <c r="C1113" s="290"/>
      <c r="D1113" s="290"/>
      <c r="E1113" s="290"/>
      <c r="F1113" s="290"/>
      <c r="G1113" s="290"/>
      <c r="H1113" s="290"/>
      <c r="I1113" s="290"/>
      <c r="J1113" s="291"/>
      <c r="K1113" s="36"/>
      <c r="L1113" s="44"/>
      <c r="M1113" s="90"/>
    </row>
    <row r="1114" spans="1:13" x14ac:dyDescent="0.3">
      <c r="A1114" s="235">
        <f t="shared" si="145"/>
        <v>289</v>
      </c>
      <c r="B1114" s="290"/>
      <c r="C1114" s="290"/>
      <c r="D1114" s="290"/>
      <c r="E1114" s="290"/>
      <c r="F1114" s="290"/>
      <c r="G1114" s="290"/>
      <c r="H1114" s="290"/>
      <c r="I1114" s="290"/>
      <c r="J1114" s="291"/>
      <c r="K1114" s="36"/>
      <c r="L1114" s="44"/>
      <c r="M1114" s="90"/>
    </row>
    <row r="1115" spans="1:13" x14ac:dyDescent="0.3">
      <c r="A1115" s="235">
        <f t="shared" si="145"/>
        <v>290</v>
      </c>
      <c r="B1115" s="290"/>
      <c r="C1115" s="290"/>
      <c r="D1115" s="290"/>
      <c r="E1115" s="290"/>
      <c r="F1115" s="290"/>
      <c r="G1115" s="290"/>
      <c r="H1115" s="290"/>
      <c r="I1115" s="290"/>
      <c r="J1115" s="291"/>
      <c r="K1115" s="36"/>
      <c r="L1115" s="44"/>
      <c r="M1115" s="90"/>
    </row>
    <row r="1116" spans="1:13" x14ac:dyDescent="0.3">
      <c r="A1116" s="235">
        <f>G1103</f>
        <v>291</v>
      </c>
      <c r="B1116" s="290"/>
      <c r="C1116" s="290"/>
      <c r="D1116" s="290"/>
      <c r="E1116" s="290"/>
      <c r="F1116" s="290"/>
      <c r="G1116" s="290"/>
      <c r="H1116" s="290"/>
      <c r="I1116" s="290"/>
      <c r="J1116" s="291"/>
      <c r="K1116" s="36"/>
      <c r="L1116" s="44"/>
      <c r="M1116" s="90"/>
    </row>
    <row r="1117" spans="1:13" x14ac:dyDescent="0.3">
      <c r="A1117" s="235">
        <f t="shared" ref="A1117:A1121" si="146">G1104</f>
        <v>292</v>
      </c>
      <c r="B1117" s="290"/>
      <c r="C1117" s="290"/>
      <c r="D1117" s="290"/>
      <c r="E1117" s="290"/>
      <c r="F1117" s="290"/>
      <c r="G1117" s="290"/>
      <c r="H1117" s="290"/>
      <c r="I1117" s="290"/>
      <c r="J1117" s="291"/>
      <c r="K1117" s="36"/>
      <c r="L1117" s="44"/>
      <c r="M1117" s="90"/>
    </row>
    <row r="1118" spans="1:13" x14ac:dyDescent="0.3">
      <c r="A1118" s="235">
        <f t="shared" si="146"/>
        <v>293</v>
      </c>
      <c r="B1118" s="290"/>
      <c r="C1118" s="290"/>
      <c r="D1118" s="290"/>
      <c r="E1118" s="290"/>
      <c r="F1118" s="290"/>
      <c r="G1118" s="290"/>
      <c r="H1118" s="290"/>
      <c r="I1118" s="290"/>
      <c r="J1118" s="291"/>
      <c r="K1118" s="36"/>
      <c r="L1118" s="44"/>
      <c r="M1118" s="90"/>
    </row>
    <row r="1119" spans="1:13" x14ac:dyDescent="0.3">
      <c r="A1119" s="235">
        <f t="shared" si="146"/>
        <v>294</v>
      </c>
      <c r="B1119" s="290"/>
      <c r="C1119" s="290"/>
      <c r="D1119" s="290"/>
      <c r="E1119" s="290"/>
      <c r="F1119" s="290"/>
      <c r="G1119" s="290"/>
      <c r="H1119" s="290"/>
      <c r="I1119" s="290"/>
      <c r="J1119" s="291"/>
      <c r="K1119" s="36"/>
      <c r="L1119" s="44"/>
      <c r="M1119" s="90"/>
    </row>
    <row r="1120" spans="1:13" x14ac:dyDescent="0.3">
      <c r="A1120" s="235">
        <f t="shared" si="146"/>
        <v>295</v>
      </c>
      <c r="B1120" s="290"/>
      <c r="C1120" s="290"/>
      <c r="D1120" s="290"/>
      <c r="E1120" s="290"/>
      <c r="F1120" s="290"/>
      <c r="G1120" s="290"/>
      <c r="H1120" s="290"/>
      <c r="I1120" s="290"/>
      <c r="J1120" s="291"/>
      <c r="K1120" s="36"/>
      <c r="L1120" s="44"/>
      <c r="M1120" s="90"/>
    </row>
    <row r="1121" spans="1:13" ht="15" thickBot="1" x14ac:dyDescent="0.35">
      <c r="A1121" s="236">
        <f t="shared" si="146"/>
        <v>296</v>
      </c>
      <c r="B1121" s="335"/>
      <c r="C1121" s="335"/>
      <c r="D1121" s="335"/>
      <c r="E1121" s="335"/>
      <c r="F1121" s="335"/>
      <c r="G1121" s="335"/>
      <c r="H1121" s="335"/>
      <c r="I1121" s="335"/>
      <c r="J1121" s="336"/>
      <c r="K1121" s="36"/>
      <c r="L1121" s="45"/>
      <c r="M1121" s="91"/>
    </row>
    <row r="1122" spans="1:13" ht="4.95" customHeight="1" thickBot="1" x14ac:dyDescent="0.45">
      <c r="A1122" s="36"/>
      <c r="B1122" s="169"/>
      <c r="C1122" s="36"/>
      <c r="D1122" s="231"/>
      <c r="E1122" s="231"/>
      <c r="F1122" s="4"/>
      <c r="G1122" s="178"/>
      <c r="H1122" s="178"/>
      <c r="I1122" s="182"/>
      <c r="J1122" s="183"/>
      <c r="K1122" s="4"/>
      <c r="L1122" s="182"/>
      <c r="M1122" s="184"/>
    </row>
    <row r="1123" spans="1:13" ht="15.6" x14ac:dyDescent="0.4">
      <c r="A1123" s="294">
        <v>10.199999999999999</v>
      </c>
      <c r="B1123" s="297" t="s">
        <v>1092</v>
      </c>
      <c r="C1123" s="304" t="s">
        <v>46</v>
      </c>
      <c r="D1123" s="300" t="s">
        <v>1046</v>
      </c>
      <c r="E1123" s="301">
        <f>I1130</f>
        <v>16</v>
      </c>
      <c r="F1123" s="71">
        <v>1</v>
      </c>
      <c r="G1123" s="234">
        <v>297</v>
      </c>
      <c r="H1123" s="54" t="s">
        <v>800</v>
      </c>
      <c r="I1123" s="18">
        <v>2</v>
      </c>
      <c r="J1123" s="19">
        <f>I1123*9%/57</f>
        <v>3.1578947368421052E-3</v>
      </c>
      <c r="K1123" s="241" t="str">
        <f t="shared" ref="K1123:K1130" si="147">IF(AND(L1123&gt;=0,L1123&lt;=I1123),"",IF(AND(L1123&gt;I1123),"*"))</f>
        <v/>
      </c>
      <c r="L1123" s="20">
        <v>2</v>
      </c>
      <c r="M1123" s="19">
        <f>L1123*9%/57</f>
        <v>3.1578947368421052E-3</v>
      </c>
    </row>
    <row r="1124" spans="1:13" ht="46.2" customHeight="1" x14ac:dyDescent="0.4">
      <c r="A1124" s="295"/>
      <c r="B1124" s="298"/>
      <c r="C1124" s="305"/>
      <c r="D1124" s="292"/>
      <c r="E1124" s="302"/>
      <c r="F1124" s="71">
        <v>1</v>
      </c>
      <c r="G1124" s="235">
        <v>298</v>
      </c>
      <c r="H1124" s="52" t="s">
        <v>909</v>
      </c>
      <c r="I1124" s="13">
        <v>2</v>
      </c>
      <c r="J1124" s="21">
        <f>I1124*9%/57</f>
        <v>3.1578947368421052E-3</v>
      </c>
      <c r="K1124" s="241" t="str">
        <f t="shared" si="147"/>
        <v/>
      </c>
      <c r="L1124" s="14">
        <v>2</v>
      </c>
      <c r="M1124" s="21">
        <f>L1124*9%/57</f>
        <v>3.1578947368421052E-3</v>
      </c>
    </row>
    <row r="1125" spans="1:13" ht="37.799999999999997" x14ac:dyDescent="0.4">
      <c r="A1125" s="295"/>
      <c r="B1125" s="298"/>
      <c r="C1125" s="305"/>
      <c r="D1125" s="292"/>
      <c r="E1125" s="302"/>
      <c r="F1125" s="71">
        <v>1</v>
      </c>
      <c r="G1125" s="235">
        <v>299</v>
      </c>
      <c r="H1125" s="52" t="s">
        <v>1047</v>
      </c>
      <c r="I1125" s="13">
        <v>4</v>
      </c>
      <c r="J1125" s="21">
        <f t="shared" ref="J1125:J1129" si="148">I1125*9%/57</f>
        <v>6.3157894736842104E-3</v>
      </c>
      <c r="K1125" s="241" t="str">
        <f t="shared" si="147"/>
        <v/>
      </c>
      <c r="L1125" s="14">
        <v>4</v>
      </c>
      <c r="M1125" s="21">
        <f t="shared" ref="M1125:M1129" si="149">L1125*9%/57</f>
        <v>6.3157894736842104E-3</v>
      </c>
    </row>
    <row r="1126" spans="1:13" ht="50.4" x14ac:dyDescent="0.4">
      <c r="A1126" s="295"/>
      <c r="B1126" s="298"/>
      <c r="C1126" s="305"/>
      <c r="D1126" s="292"/>
      <c r="E1126" s="302"/>
      <c r="F1126" s="71">
        <v>1</v>
      </c>
      <c r="G1126" s="235">
        <v>300</v>
      </c>
      <c r="H1126" s="52" t="s">
        <v>823</v>
      </c>
      <c r="I1126" s="13">
        <v>2</v>
      </c>
      <c r="J1126" s="21">
        <f t="shared" si="148"/>
        <v>3.1578947368421052E-3</v>
      </c>
      <c r="K1126" s="241" t="str">
        <f t="shared" si="147"/>
        <v/>
      </c>
      <c r="L1126" s="14">
        <v>2</v>
      </c>
      <c r="M1126" s="21">
        <f t="shared" si="149"/>
        <v>3.1578947368421052E-3</v>
      </c>
    </row>
    <row r="1127" spans="1:13" ht="15.6" x14ac:dyDescent="0.4">
      <c r="A1127" s="295"/>
      <c r="B1127" s="298"/>
      <c r="C1127" s="305"/>
      <c r="D1127" s="292"/>
      <c r="E1127" s="302"/>
      <c r="F1127" s="71">
        <v>3</v>
      </c>
      <c r="G1127" s="235">
        <v>301</v>
      </c>
      <c r="H1127" s="52" t="s">
        <v>395</v>
      </c>
      <c r="I1127" s="13">
        <v>2</v>
      </c>
      <c r="J1127" s="21">
        <f t="shared" si="148"/>
        <v>3.1578947368421052E-3</v>
      </c>
      <c r="K1127" s="241" t="str">
        <f t="shared" si="147"/>
        <v/>
      </c>
      <c r="L1127" s="14">
        <v>2</v>
      </c>
      <c r="M1127" s="21">
        <f t="shared" si="149"/>
        <v>3.1578947368421052E-3</v>
      </c>
    </row>
    <row r="1128" spans="1:13" ht="25.2" x14ac:dyDescent="0.4">
      <c r="A1128" s="295"/>
      <c r="B1128" s="298"/>
      <c r="C1128" s="305" t="s">
        <v>127</v>
      </c>
      <c r="D1128" s="292" t="s">
        <v>394</v>
      </c>
      <c r="E1128" s="302"/>
      <c r="F1128" s="71">
        <v>1</v>
      </c>
      <c r="G1128" s="235">
        <v>302</v>
      </c>
      <c r="H1128" s="52" t="s">
        <v>801</v>
      </c>
      <c r="I1128" s="13">
        <v>2</v>
      </c>
      <c r="J1128" s="21">
        <f t="shared" si="148"/>
        <v>3.1578947368421052E-3</v>
      </c>
      <c r="K1128" s="241" t="str">
        <f t="shared" si="147"/>
        <v/>
      </c>
      <c r="L1128" s="14">
        <v>2</v>
      </c>
      <c r="M1128" s="21">
        <f t="shared" si="149"/>
        <v>3.1578947368421052E-3</v>
      </c>
    </row>
    <row r="1129" spans="1:13" ht="50.4" x14ac:dyDescent="0.4">
      <c r="A1129" s="295"/>
      <c r="B1129" s="298"/>
      <c r="C1129" s="305"/>
      <c r="D1129" s="292"/>
      <c r="E1129" s="302"/>
      <c r="F1129" s="71">
        <v>1</v>
      </c>
      <c r="G1129" s="235">
        <v>303</v>
      </c>
      <c r="H1129" s="52" t="s">
        <v>802</v>
      </c>
      <c r="I1129" s="13">
        <v>2</v>
      </c>
      <c r="J1129" s="21">
        <f t="shared" si="148"/>
        <v>3.1578947368421052E-3</v>
      </c>
      <c r="K1129" s="241" t="str">
        <f t="shared" si="147"/>
        <v/>
      </c>
      <c r="L1129" s="14">
        <v>2</v>
      </c>
      <c r="M1129" s="21">
        <f t="shared" si="149"/>
        <v>3.1578947368421052E-3</v>
      </c>
    </row>
    <row r="1130" spans="1:13" ht="16.2" thickBot="1" x14ac:dyDescent="0.45">
      <c r="A1130" s="296"/>
      <c r="B1130" s="299"/>
      <c r="C1130" s="306"/>
      <c r="D1130" s="293"/>
      <c r="E1130" s="303"/>
      <c r="F1130" s="6"/>
      <c r="G1130" s="307" t="s">
        <v>146</v>
      </c>
      <c r="H1130" s="308"/>
      <c r="I1130" s="15">
        <f>SUM(I1123:I1129)</f>
        <v>16</v>
      </c>
      <c r="J1130" s="16">
        <f>SUM(J1123:J1129)</f>
        <v>2.5263157894736845E-2</v>
      </c>
      <c r="K1130" s="241" t="str">
        <f t="shared" si="147"/>
        <v/>
      </c>
      <c r="L1130" s="17">
        <f>SUM(L1123:L1129)</f>
        <v>16</v>
      </c>
      <c r="M1130" s="16">
        <f>SUM(M1123:M1129)</f>
        <v>2.5263157894736845E-2</v>
      </c>
    </row>
    <row r="1131" spans="1:13" ht="4.95" customHeight="1" thickBot="1" x14ac:dyDescent="0.45">
      <c r="A1131" s="34"/>
      <c r="B1131" s="169"/>
      <c r="C1131" s="34"/>
      <c r="D1131" s="231"/>
      <c r="E1131" s="231"/>
      <c r="F1131" s="5"/>
      <c r="G1131" s="178"/>
      <c r="H1131" s="178"/>
      <c r="I1131" s="171"/>
      <c r="J1131" s="172"/>
      <c r="K1131" s="5"/>
      <c r="L1131" s="175"/>
      <c r="M1131" s="186"/>
    </row>
    <row r="1132" spans="1:13" x14ac:dyDescent="0.3">
      <c r="A1132" s="232" t="s">
        <v>74</v>
      </c>
      <c r="B1132" s="317" t="s">
        <v>145</v>
      </c>
      <c r="C1132" s="317"/>
      <c r="D1132" s="317"/>
      <c r="E1132" s="317"/>
      <c r="F1132" s="317"/>
      <c r="G1132" s="317"/>
      <c r="H1132" s="317"/>
      <c r="I1132" s="317"/>
      <c r="J1132" s="318"/>
      <c r="K1132" s="38"/>
      <c r="L1132" s="32" t="s">
        <v>144</v>
      </c>
      <c r="M1132" s="67" t="s">
        <v>69</v>
      </c>
    </row>
    <row r="1133" spans="1:13" x14ac:dyDescent="0.3">
      <c r="A1133" s="235">
        <f>G1123</f>
        <v>297</v>
      </c>
      <c r="B1133" s="290"/>
      <c r="C1133" s="290"/>
      <c r="D1133" s="290"/>
      <c r="E1133" s="290"/>
      <c r="F1133" s="290"/>
      <c r="G1133" s="290"/>
      <c r="H1133" s="290"/>
      <c r="I1133" s="290"/>
      <c r="J1133" s="291"/>
      <c r="K1133" s="55"/>
      <c r="L1133" s="44"/>
      <c r="M1133" s="90"/>
    </row>
    <row r="1134" spans="1:13" x14ac:dyDescent="0.3">
      <c r="A1134" s="235">
        <f t="shared" ref="A1134:A1139" si="150">G1124</f>
        <v>298</v>
      </c>
      <c r="B1134" s="290"/>
      <c r="C1134" s="290"/>
      <c r="D1134" s="290"/>
      <c r="E1134" s="290"/>
      <c r="F1134" s="290"/>
      <c r="G1134" s="290"/>
      <c r="H1134" s="290"/>
      <c r="I1134" s="290"/>
      <c r="J1134" s="291"/>
      <c r="K1134" s="55"/>
      <c r="L1134" s="44"/>
      <c r="M1134" s="90"/>
    </row>
    <row r="1135" spans="1:13" x14ac:dyDescent="0.3">
      <c r="A1135" s="235">
        <f t="shared" si="150"/>
        <v>299</v>
      </c>
      <c r="B1135" s="290"/>
      <c r="C1135" s="290"/>
      <c r="D1135" s="290"/>
      <c r="E1135" s="290"/>
      <c r="F1135" s="290"/>
      <c r="G1135" s="290"/>
      <c r="H1135" s="290"/>
      <c r="I1135" s="290"/>
      <c r="J1135" s="291"/>
      <c r="K1135" s="55"/>
      <c r="L1135" s="44"/>
      <c r="M1135" s="90"/>
    </row>
    <row r="1136" spans="1:13" x14ac:dyDescent="0.3">
      <c r="A1136" s="235">
        <f t="shared" si="150"/>
        <v>300</v>
      </c>
      <c r="B1136" s="290"/>
      <c r="C1136" s="290"/>
      <c r="D1136" s="290"/>
      <c r="E1136" s="290"/>
      <c r="F1136" s="290"/>
      <c r="G1136" s="290"/>
      <c r="H1136" s="290"/>
      <c r="I1136" s="290"/>
      <c r="J1136" s="291"/>
      <c r="K1136" s="55"/>
      <c r="L1136" s="44"/>
      <c r="M1136" s="90"/>
    </row>
    <row r="1137" spans="1:13" x14ac:dyDescent="0.3">
      <c r="A1137" s="235">
        <f t="shared" si="150"/>
        <v>301</v>
      </c>
      <c r="B1137" s="290"/>
      <c r="C1137" s="290"/>
      <c r="D1137" s="290"/>
      <c r="E1137" s="290"/>
      <c r="F1137" s="290"/>
      <c r="G1137" s="290"/>
      <c r="H1137" s="290"/>
      <c r="I1137" s="290"/>
      <c r="J1137" s="291"/>
      <c r="K1137" s="55"/>
      <c r="L1137" s="44"/>
      <c r="M1137" s="90"/>
    </row>
    <row r="1138" spans="1:13" x14ac:dyDescent="0.3">
      <c r="A1138" s="235">
        <f t="shared" si="150"/>
        <v>302</v>
      </c>
      <c r="B1138" s="290"/>
      <c r="C1138" s="290"/>
      <c r="D1138" s="290"/>
      <c r="E1138" s="290"/>
      <c r="F1138" s="290"/>
      <c r="G1138" s="290"/>
      <c r="H1138" s="290"/>
      <c r="I1138" s="290"/>
      <c r="J1138" s="291"/>
      <c r="K1138" s="55"/>
      <c r="L1138" s="44"/>
      <c r="M1138" s="90"/>
    </row>
    <row r="1139" spans="1:13" ht="15" thickBot="1" x14ac:dyDescent="0.35">
      <c r="A1139" s="236">
        <f t="shared" si="150"/>
        <v>303</v>
      </c>
      <c r="B1139" s="335"/>
      <c r="C1139" s="335"/>
      <c r="D1139" s="335"/>
      <c r="E1139" s="335"/>
      <c r="F1139" s="335"/>
      <c r="G1139" s="335"/>
      <c r="H1139" s="335"/>
      <c r="I1139" s="335"/>
      <c r="J1139" s="336"/>
      <c r="K1139" s="55"/>
      <c r="L1139" s="45"/>
      <c r="M1139" s="91"/>
    </row>
    <row r="1140" spans="1:13" ht="4.95" customHeight="1" thickBot="1" x14ac:dyDescent="0.45">
      <c r="A1140" s="5"/>
      <c r="B1140" s="5"/>
      <c r="C1140" s="5"/>
      <c r="D1140" s="5"/>
      <c r="E1140" s="5"/>
      <c r="F1140" s="5"/>
      <c r="G1140" s="5"/>
      <c r="H1140" s="5"/>
      <c r="I1140" s="5"/>
      <c r="J1140" s="5"/>
      <c r="K1140" s="5"/>
      <c r="L1140" s="5"/>
      <c r="M1140" s="5"/>
    </row>
    <row r="1141" spans="1:13" ht="37.799999999999997" x14ac:dyDescent="0.4">
      <c r="A1141" s="294">
        <v>10.3</v>
      </c>
      <c r="B1141" s="297" t="s">
        <v>715</v>
      </c>
      <c r="C1141" s="304" t="s">
        <v>47</v>
      </c>
      <c r="D1141" s="300" t="s">
        <v>170</v>
      </c>
      <c r="E1141" s="312">
        <f>I1143</f>
        <v>3</v>
      </c>
      <c r="F1141" s="71">
        <v>1</v>
      </c>
      <c r="G1141" s="234">
        <v>304</v>
      </c>
      <c r="H1141" s="54" t="s">
        <v>396</v>
      </c>
      <c r="I1141" s="18">
        <v>2</v>
      </c>
      <c r="J1141" s="19">
        <f>I1141*9%/57</f>
        <v>3.1578947368421052E-3</v>
      </c>
      <c r="K1141" s="241" t="str">
        <f t="shared" ref="K1141:K1143" si="151">IF(AND(L1141&gt;=0,L1141&lt;=I1141),"",IF(AND(L1141&gt;I1141),"*"))</f>
        <v/>
      </c>
      <c r="L1141" s="20">
        <v>2</v>
      </c>
      <c r="M1141" s="19">
        <f>L1141*9%/57</f>
        <v>3.1578947368421052E-3</v>
      </c>
    </row>
    <row r="1142" spans="1:13" ht="21" customHeight="1" x14ac:dyDescent="0.4">
      <c r="A1142" s="295"/>
      <c r="B1142" s="298"/>
      <c r="C1142" s="305"/>
      <c r="D1142" s="292"/>
      <c r="E1142" s="313"/>
      <c r="F1142" s="71">
        <v>1</v>
      </c>
      <c r="G1142" s="235">
        <v>305</v>
      </c>
      <c r="H1142" s="52" t="s">
        <v>397</v>
      </c>
      <c r="I1142" s="13">
        <v>1</v>
      </c>
      <c r="J1142" s="21">
        <f>I1142*9%/57</f>
        <v>1.5789473684210526E-3</v>
      </c>
      <c r="K1142" s="241" t="str">
        <f t="shared" si="151"/>
        <v/>
      </c>
      <c r="L1142" s="14">
        <v>1</v>
      </c>
      <c r="M1142" s="21">
        <f>L1142*9%/57</f>
        <v>1.5789473684210526E-3</v>
      </c>
    </row>
    <row r="1143" spans="1:13" ht="16.2" thickBot="1" x14ac:dyDescent="0.45">
      <c r="A1143" s="296"/>
      <c r="B1143" s="299"/>
      <c r="C1143" s="306"/>
      <c r="D1143" s="293"/>
      <c r="E1143" s="314"/>
      <c r="F1143" s="6"/>
      <c r="G1143" s="307" t="s">
        <v>146</v>
      </c>
      <c r="H1143" s="308"/>
      <c r="I1143" s="15">
        <f>SUM(I1141:I1142)</f>
        <v>3</v>
      </c>
      <c r="J1143" s="16">
        <f>SUM(J1141:J1142)</f>
        <v>4.7368421052631574E-3</v>
      </c>
      <c r="K1143" s="241" t="str">
        <f t="shared" si="151"/>
        <v/>
      </c>
      <c r="L1143" s="17">
        <f>SUM(L1141:L1142)</f>
        <v>3</v>
      </c>
      <c r="M1143" s="16">
        <f>SUM(M1141:M1142)</f>
        <v>4.7368421052631574E-3</v>
      </c>
    </row>
    <row r="1144" spans="1:13" ht="4.95" customHeight="1" thickBot="1" x14ac:dyDescent="0.45">
      <c r="A1144" s="5"/>
      <c r="B1144" s="5"/>
      <c r="C1144" s="5"/>
      <c r="D1144" s="5"/>
      <c r="E1144" s="5"/>
      <c r="F1144" s="5"/>
      <c r="G1144" s="5"/>
      <c r="H1144" s="5"/>
      <c r="I1144" s="5"/>
      <c r="J1144" s="5"/>
      <c r="K1144" s="5"/>
      <c r="L1144" s="5"/>
      <c r="M1144" s="5"/>
    </row>
    <row r="1145" spans="1:13" x14ac:dyDescent="0.3">
      <c r="A1145" s="232" t="s">
        <v>74</v>
      </c>
      <c r="B1145" s="317" t="s">
        <v>145</v>
      </c>
      <c r="C1145" s="317"/>
      <c r="D1145" s="317"/>
      <c r="E1145" s="317"/>
      <c r="F1145" s="317"/>
      <c r="G1145" s="317"/>
      <c r="H1145" s="317"/>
      <c r="I1145" s="317"/>
      <c r="J1145" s="318"/>
      <c r="K1145" s="38"/>
      <c r="L1145" s="32" t="s">
        <v>144</v>
      </c>
      <c r="M1145" s="67" t="s">
        <v>69</v>
      </c>
    </row>
    <row r="1146" spans="1:13" x14ac:dyDescent="0.3">
      <c r="A1146" s="235">
        <f>G1141</f>
        <v>304</v>
      </c>
      <c r="B1146" s="290"/>
      <c r="C1146" s="290"/>
      <c r="D1146" s="290"/>
      <c r="E1146" s="290"/>
      <c r="F1146" s="290"/>
      <c r="G1146" s="290"/>
      <c r="H1146" s="290"/>
      <c r="I1146" s="290"/>
      <c r="J1146" s="291"/>
      <c r="K1146" s="55"/>
      <c r="L1146" s="44"/>
      <c r="M1146" s="90"/>
    </row>
    <row r="1147" spans="1:13" ht="15" thickBot="1" x14ac:dyDescent="0.35">
      <c r="A1147" s="236">
        <f t="shared" ref="A1147" si="152">G1142</f>
        <v>305</v>
      </c>
      <c r="B1147" s="335"/>
      <c r="C1147" s="335"/>
      <c r="D1147" s="335"/>
      <c r="E1147" s="335"/>
      <c r="F1147" s="335"/>
      <c r="G1147" s="335"/>
      <c r="H1147" s="335"/>
      <c r="I1147" s="335"/>
      <c r="J1147" s="336"/>
      <c r="K1147" s="55"/>
      <c r="L1147" s="45"/>
      <c r="M1147" s="91"/>
    </row>
    <row r="1148" spans="1:13" ht="4.95" customHeight="1" thickBot="1" x14ac:dyDescent="0.45">
      <c r="A1148" s="5"/>
      <c r="B1148" s="5"/>
      <c r="C1148" s="5"/>
      <c r="D1148" s="5"/>
      <c r="E1148" s="5"/>
      <c r="F1148" s="5"/>
      <c r="G1148" s="5"/>
      <c r="H1148" s="5"/>
      <c r="I1148" s="5"/>
      <c r="J1148" s="5"/>
      <c r="K1148" s="5"/>
      <c r="L1148" s="5"/>
      <c r="M1148" s="5"/>
    </row>
    <row r="1149" spans="1:13" ht="54.6" customHeight="1" x14ac:dyDescent="0.3">
      <c r="A1149" s="328" t="s">
        <v>1093</v>
      </c>
      <c r="B1149" s="329"/>
      <c r="C1149" s="329"/>
      <c r="D1149" s="329"/>
      <c r="E1149" s="330"/>
      <c r="F1149" s="60"/>
      <c r="G1149" s="331" t="s">
        <v>220</v>
      </c>
      <c r="H1149" s="332"/>
      <c r="I1149" s="324">
        <f>I1165+I1190+I1213</f>
        <v>156</v>
      </c>
      <c r="J1149" s="325"/>
      <c r="K1149" s="68">
        <v>11</v>
      </c>
      <c r="L1149" s="69" t="s">
        <v>241</v>
      </c>
      <c r="M1149" s="70">
        <f>L1165+L1190+L1213</f>
        <v>63</v>
      </c>
    </row>
    <row r="1150" spans="1:13" ht="26.4" customHeight="1" x14ac:dyDescent="0.4">
      <c r="A1150" s="319" t="s">
        <v>74</v>
      </c>
      <c r="B1150" s="326" t="s">
        <v>79</v>
      </c>
      <c r="C1150" s="327" t="s">
        <v>78</v>
      </c>
      <c r="D1150" s="326" t="s">
        <v>52</v>
      </c>
      <c r="E1150" s="320" t="s">
        <v>80</v>
      </c>
      <c r="F1150" s="6"/>
      <c r="G1150" s="319" t="s">
        <v>81</v>
      </c>
      <c r="H1150" s="326" t="s">
        <v>141</v>
      </c>
      <c r="I1150" s="327" t="s">
        <v>142</v>
      </c>
      <c r="J1150" s="320" t="s">
        <v>143</v>
      </c>
      <c r="K1150" s="6"/>
      <c r="L1150" s="319" t="s">
        <v>916</v>
      </c>
      <c r="M1150" s="320"/>
    </row>
    <row r="1151" spans="1:13" ht="15" customHeight="1" x14ac:dyDescent="0.4">
      <c r="A1151" s="319"/>
      <c r="B1151" s="326"/>
      <c r="C1151" s="327"/>
      <c r="D1151" s="326"/>
      <c r="E1151" s="320"/>
      <c r="F1151" s="6"/>
      <c r="G1151" s="319"/>
      <c r="H1151" s="326"/>
      <c r="I1151" s="327"/>
      <c r="J1151" s="320"/>
      <c r="K1151" s="6"/>
      <c r="L1151" s="228" t="s">
        <v>75</v>
      </c>
      <c r="M1151" s="237" t="s">
        <v>140</v>
      </c>
    </row>
    <row r="1152" spans="1:13" ht="37.799999999999997" x14ac:dyDescent="0.4">
      <c r="A1152" s="321">
        <v>11.1</v>
      </c>
      <c r="B1152" s="298" t="s">
        <v>1094</v>
      </c>
      <c r="C1152" s="227" t="s">
        <v>128</v>
      </c>
      <c r="D1152" s="227" t="s">
        <v>1048</v>
      </c>
      <c r="E1152" s="313">
        <f>I1165</f>
        <v>101</v>
      </c>
      <c r="F1152" s="226">
        <v>1</v>
      </c>
      <c r="G1152" s="235">
        <v>306</v>
      </c>
      <c r="H1152" s="52" t="s">
        <v>804</v>
      </c>
      <c r="I1152" s="13">
        <v>4</v>
      </c>
      <c r="J1152" s="12">
        <f>I1152*15%/398</f>
        <v>1.507537688442211E-3</v>
      </c>
      <c r="K1152" s="241" t="str">
        <f t="shared" ref="K1152:K1165" si="153">IF(AND(L1152&gt;=0,L1152&lt;=I1152),"",IF(AND(L1152&gt;I1152),"*"))</f>
        <v/>
      </c>
      <c r="L1152" s="14">
        <v>4</v>
      </c>
      <c r="M1152" s="12">
        <f>L1152*15%/398</f>
        <v>1.507537688442211E-3</v>
      </c>
    </row>
    <row r="1153" spans="1:13" ht="37.799999999999997" x14ac:dyDescent="0.3">
      <c r="A1153" s="321"/>
      <c r="B1153" s="298"/>
      <c r="C1153" s="292" t="s">
        <v>129</v>
      </c>
      <c r="D1153" s="292" t="s">
        <v>251</v>
      </c>
      <c r="E1153" s="313"/>
      <c r="F1153" s="323">
        <v>2</v>
      </c>
      <c r="G1153" s="235">
        <v>307</v>
      </c>
      <c r="H1153" s="52" t="s">
        <v>1049</v>
      </c>
      <c r="I1153" s="13">
        <v>4</v>
      </c>
      <c r="J1153" s="12">
        <f t="shared" ref="J1153:J1164" si="154">I1153*15%/398</f>
        <v>1.507537688442211E-3</v>
      </c>
      <c r="K1153" s="241" t="str">
        <f t="shared" si="153"/>
        <v/>
      </c>
      <c r="L1153" s="14">
        <v>4</v>
      </c>
      <c r="M1153" s="12">
        <f t="shared" ref="M1153:M1164" si="155">L1153*15%/398</f>
        <v>1.507537688442211E-3</v>
      </c>
    </row>
    <row r="1154" spans="1:13" ht="88.2" x14ac:dyDescent="0.3">
      <c r="A1154" s="321"/>
      <c r="B1154" s="298"/>
      <c r="C1154" s="292"/>
      <c r="D1154" s="292"/>
      <c r="E1154" s="313"/>
      <c r="F1154" s="323"/>
      <c r="G1154" s="235">
        <v>308</v>
      </c>
      <c r="H1154" s="52" t="s">
        <v>1136</v>
      </c>
      <c r="I1154" s="13">
        <v>40</v>
      </c>
      <c r="J1154" s="12">
        <f t="shared" si="154"/>
        <v>1.507537688442211E-2</v>
      </c>
      <c r="K1154" s="241" t="str">
        <f t="shared" si="153"/>
        <v/>
      </c>
      <c r="L1154" s="14"/>
      <c r="M1154" s="12">
        <f t="shared" si="155"/>
        <v>0</v>
      </c>
    </row>
    <row r="1155" spans="1:13" ht="15.6" x14ac:dyDescent="0.4">
      <c r="A1155" s="321"/>
      <c r="B1155" s="298"/>
      <c r="C1155" s="292"/>
      <c r="D1155" s="292"/>
      <c r="E1155" s="313"/>
      <c r="F1155" s="7">
        <v>1</v>
      </c>
      <c r="G1155" s="235">
        <v>309</v>
      </c>
      <c r="H1155" s="52" t="s">
        <v>803</v>
      </c>
      <c r="I1155" s="13">
        <v>20</v>
      </c>
      <c r="J1155" s="12">
        <f t="shared" si="154"/>
        <v>7.537688442211055E-3</v>
      </c>
      <c r="K1155" s="241" t="str">
        <f t="shared" si="153"/>
        <v/>
      </c>
      <c r="L1155" s="14"/>
      <c r="M1155" s="12">
        <f t="shared" si="155"/>
        <v>0</v>
      </c>
    </row>
    <row r="1156" spans="1:13" ht="37.799999999999997" x14ac:dyDescent="0.4">
      <c r="A1156" s="321"/>
      <c r="B1156" s="298"/>
      <c r="C1156" s="227" t="s">
        <v>130</v>
      </c>
      <c r="D1156" s="227" t="s">
        <v>398</v>
      </c>
      <c r="E1156" s="313"/>
      <c r="F1156" s="7">
        <v>1</v>
      </c>
      <c r="G1156" s="235">
        <v>310</v>
      </c>
      <c r="H1156" s="52" t="s">
        <v>1106</v>
      </c>
      <c r="I1156" s="13">
        <v>4</v>
      </c>
      <c r="J1156" s="12">
        <f t="shared" si="154"/>
        <v>1.507537688442211E-3</v>
      </c>
      <c r="K1156" s="241" t="str">
        <f t="shared" si="153"/>
        <v/>
      </c>
      <c r="L1156" s="14"/>
      <c r="M1156" s="12">
        <f t="shared" si="155"/>
        <v>0</v>
      </c>
    </row>
    <row r="1157" spans="1:13" ht="15.6" x14ac:dyDescent="0.4">
      <c r="A1157" s="321"/>
      <c r="B1157" s="298"/>
      <c r="C1157" s="292" t="s">
        <v>131</v>
      </c>
      <c r="D1157" s="292" t="s">
        <v>1050</v>
      </c>
      <c r="E1157" s="313"/>
      <c r="F1157" s="7">
        <v>1</v>
      </c>
      <c r="G1157" s="235">
        <v>311</v>
      </c>
      <c r="H1157" s="52" t="s">
        <v>400</v>
      </c>
      <c r="I1157" s="13">
        <v>4</v>
      </c>
      <c r="J1157" s="12">
        <f t="shared" si="154"/>
        <v>1.507537688442211E-3</v>
      </c>
      <c r="K1157" s="241" t="str">
        <f t="shared" si="153"/>
        <v/>
      </c>
      <c r="L1157" s="14"/>
      <c r="M1157" s="12">
        <f t="shared" si="155"/>
        <v>0</v>
      </c>
    </row>
    <row r="1158" spans="1:13" ht="15.6" x14ac:dyDescent="0.4">
      <c r="A1158" s="321"/>
      <c r="B1158" s="298"/>
      <c r="C1158" s="292"/>
      <c r="D1158" s="292"/>
      <c r="E1158" s="313"/>
      <c r="F1158" s="7">
        <v>2</v>
      </c>
      <c r="G1158" s="235">
        <v>312</v>
      </c>
      <c r="H1158" s="84" t="s">
        <v>807</v>
      </c>
      <c r="I1158" s="13">
        <v>3</v>
      </c>
      <c r="J1158" s="12">
        <f t="shared" si="154"/>
        <v>1.1306532663316582E-3</v>
      </c>
      <c r="K1158" s="241" t="str">
        <f t="shared" si="153"/>
        <v/>
      </c>
      <c r="L1158" s="14"/>
      <c r="M1158" s="12">
        <f t="shared" si="155"/>
        <v>0</v>
      </c>
    </row>
    <row r="1159" spans="1:13" ht="37.799999999999997" x14ac:dyDescent="0.4">
      <c r="A1159" s="321"/>
      <c r="B1159" s="298"/>
      <c r="C1159" s="292"/>
      <c r="D1159" s="292"/>
      <c r="E1159" s="313"/>
      <c r="F1159" s="7">
        <v>3</v>
      </c>
      <c r="G1159" s="235">
        <v>313</v>
      </c>
      <c r="H1159" s="52" t="s">
        <v>805</v>
      </c>
      <c r="I1159" s="13">
        <v>3</v>
      </c>
      <c r="J1159" s="12">
        <f t="shared" si="154"/>
        <v>1.1306532663316582E-3</v>
      </c>
      <c r="K1159" s="241" t="str">
        <f t="shared" si="153"/>
        <v/>
      </c>
      <c r="L1159" s="14"/>
      <c r="M1159" s="12">
        <f t="shared" si="155"/>
        <v>0</v>
      </c>
    </row>
    <row r="1160" spans="1:13" ht="15.6" x14ac:dyDescent="0.4">
      <c r="A1160" s="321"/>
      <c r="B1160" s="298"/>
      <c r="C1160" s="292" t="s">
        <v>132</v>
      </c>
      <c r="D1160" s="292" t="s">
        <v>399</v>
      </c>
      <c r="E1160" s="313"/>
      <c r="F1160" s="7">
        <v>1</v>
      </c>
      <c r="G1160" s="235">
        <v>314</v>
      </c>
      <c r="H1160" s="52" t="s">
        <v>806</v>
      </c>
      <c r="I1160" s="13">
        <v>3</v>
      </c>
      <c r="J1160" s="12">
        <f t="shared" si="154"/>
        <v>1.1306532663316582E-3</v>
      </c>
      <c r="K1160" s="241" t="str">
        <f t="shared" si="153"/>
        <v/>
      </c>
      <c r="L1160" s="14"/>
      <c r="M1160" s="12">
        <f t="shared" si="155"/>
        <v>0</v>
      </c>
    </row>
    <row r="1161" spans="1:13" ht="15.6" x14ac:dyDescent="0.4">
      <c r="A1161" s="321"/>
      <c r="B1161" s="298"/>
      <c r="C1161" s="292"/>
      <c r="D1161" s="292"/>
      <c r="E1161" s="313"/>
      <c r="F1161" s="7">
        <v>1</v>
      </c>
      <c r="G1161" s="235">
        <v>315</v>
      </c>
      <c r="H1161" s="52" t="s">
        <v>808</v>
      </c>
      <c r="I1161" s="13">
        <v>4</v>
      </c>
      <c r="J1161" s="12">
        <f t="shared" si="154"/>
        <v>1.507537688442211E-3</v>
      </c>
      <c r="K1161" s="241" t="str">
        <f t="shared" si="153"/>
        <v/>
      </c>
      <c r="L1161" s="14"/>
      <c r="M1161" s="12">
        <f t="shared" si="155"/>
        <v>0</v>
      </c>
    </row>
    <row r="1162" spans="1:13" ht="15.6" x14ac:dyDescent="0.4">
      <c r="A1162" s="321"/>
      <c r="B1162" s="298"/>
      <c r="C1162" s="292"/>
      <c r="D1162" s="292"/>
      <c r="E1162" s="313"/>
      <c r="F1162" s="7">
        <v>1</v>
      </c>
      <c r="G1162" s="235">
        <v>316</v>
      </c>
      <c r="H1162" s="52" t="s">
        <v>809</v>
      </c>
      <c r="I1162" s="13">
        <v>2</v>
      </c>
      <c r="J1162" s="12">
        <f t="shared" si="154"/>
        <v>7.537688442211055E-4</v>
      </c>
      <c r="K1162" s="241" t="str">
        <f t="shared" si="153"/>
        <v/>
      </c>
      <c r="L1162" s="14"/>
      <c r="M1162" s="12">
        <f t="shared" si="155"/>
        <v>0</v>
      </c>
    </row>
    <row r="1163" spans="1:13" ht="37.799999999999997" x14ac:dyDescent="0.4">
      <c r="A1163" s="321"/>
      <c r="B1163" s="298"/>
      <c r="C1163" s="292" t="s">
        <v>133</v>
      </c>
      <c r="D1163" s="292" t="s">
        <v>252</v>
      </c>
      <c r="E1163" s="313"/>
      <c r="F1163" s="7">
        <v>1</v>
      </c>
      <c r="G1163" s="235">
        <v>317</v>
      </c>
      <c r="H1163" s="52" t="s">
        <v>810</v>
      </c>
      <c r="I1163" s="13">
        <v>6</v>
      </c>
      <c r="J1163" s="12">
        <f t="shared" si="154"/>
        <v>2.2613065326633165E-3</v>
      </c>
      <c r="K1163" s="241" t="str">
        <f t="shared" si="153"/>
        <v/>
      </c>
      <c r="L1163" s="14"/>
      <c r="M1163" s="12">
        <f t="shared" si="155"/>
        <v>0</v>
      </c>
    </row>
    <row r="1164" spans="1:13" ht="25.2" x14ac:dyDescent="0.4">
      <c r="A1164" s="321"/>
      <c r="B1164" s="298"/>
      <c r="C1164" s="292"/>
      <c r="D1164" s="292"/>
      <c r="E1164" s="313"/>
      <c r="F1164" s="7">
        <v>1</v>
      </c>
      <c r="G1164" s="92">
        <v>318</v>
      </c>
      <c r="H1164" s="53" t="s">
        <v>294</v>
      </c>
      <c r="I1164" s="13">
        <v>4</v>
      </c>
      <c r="J1164" s="12">
        <f t="shared" si="154"/>
        <v>1.507537688442211E-3</v>
      </c>
      <c r="K1164" s="241" t="str">
        <f t="shared" si="153"/>
        <v/>
      </c>
      <c r="L1164" s="14"/>
      <c r="M1164" s="12">
        <f t="shared" si="155"/>
        <v>0</v>
      </c>
    </row>
    <row r="1165" spans="1:13" ht="16.2" thickBot="1" x14ac:dyDescent="0.45">
      <c r="A1165" s="322"/>
      <c r="B1165" s="299"/>
      <c r="C1165" s="293"/>
      <c r="D1165" s="293"/>
      <c r="E1165" s="314"/>
      <c r="F1165" s="6"/>
      <c r="G1165" s="315" t="s">
        <v>146</v>
      </c>
      <c r="H1165" s="316"/>
      <c r="I1165" s="9">
        <f>SUM(I1152:I1164)</f>
        <v>101</v>
      </c>
      <c r="J1165" s="27">
        <f>SUM(J1152:J1164)</f>
        <v>3.8065326633165815E-2</v>
      </c>
      <c r="K1165" s="241" t="str">
        <f t="shared" si="153"/>
        <v/>
      </c>
      <c r="L1165" s="11">
        <f>SUM(L1152:L1164)</f>
        <v>8</v>
      </c>
      <c r="M1165" s="27">
        <f>SUM(M1152:M1164)</f>
        <v>3.015075376884422E-3</v>
      </c>
    </row>
    <row r="1166" spans="1:13" ht="4.95" customHeight="1" thickBot="1" x14ac:dyDescent="0.45">
      <c r="A1166" s="36"/>
      <c r="B1166" s="169"/>
      <c r="C1166" s="36"/>
      <c r="D1166" s="231"/>
      <c r="E1166" s="231"/>
      <c r="F1166" s="4"/>
      <c r="G1166" s="178"/>
      <c r="H1166" s="178"/>
      <c r="I1166" s="182"/>
      <c r="J1166" s="183"/>
      <c r="K1166" s="4"/>
      <c r="L1166" s="182"/>
      <c r="M1166" s="183"/>
    </row>
    <row r="1167" spans="1:13" x14ac:dyDescent="0.3">
      <c r="A1167" s="232" t="s">
        <v>74</v>
      </c>
      <c r="B1167" s="317" t="s">
        <v>145</v>
      </c>
      <c r="C1167" s="317"/>
      <c r="D1167" s="317"/>
      <c r="E1167" s="317"/>
      <c r="F1167" s="317"/>
      <c r="G1167" s="317"/>
      <c r="H1167" s="317"/>
      <c r="I1167" s="317"/>
      <c r="J1167" s="318"/>
      <c r="K1167" s="38"/>
      <c r="L1167" s="32" t="s">
        <v>144</v>
      </c>
      <c r="M1167" s="67" t="s">
        <v>69</v>
      </c>
    </row>
    <row r="1168" spans="1:13" x14ac:dyDescent="0.3">
      <c r="A1168" s="235">
        <f>G1152</f>
        <v>306</v>
      </c>
      <c r="B1168" s="290"/>
      <c r="C1168" s="290"/>
      <c r="D1168" s="290"/>
      <c r="E1168" s="290"/>
      <c r="F1168" s="290"/>
      <c r="G1168" s="290"/>
      <c r="H1168" s="290"/>
      <c r="I1168" s="290"/>
      <c r="J1168" s="291"/>
      <c r="K1168" s="55"/>
      <c r="L1168" s="44"/>
      <c r="M1168" s="90"/>
    </row>
    <row r="1169" spans="1:13" x14ac:dyDescent="0.3">
      <c r="A1169" s="235">
        <f t="shared" ref="A1169:A1180" si="156">G1153</f>
        <v>307</v>
      </c>
      <c r="B1169" s="290"/>
      <c r="C1169" s="290"/>
      <c r="D1169" s="290"/>
      <c r="E1169" s="290"/>
      <c r="F1169" s="290"/>
      <c r="G1169" s="290"/>
      <c r="H1169" s="290"/>
      <c r="I1169" s="290"/>
      <c r="J1169" s="291"/>
      <c r="K1169" s="55"/>
      <c r="L1169" s="44"/>
      <c r="M1169" s="90"/>
    </row>
    <row r="1170" spans="1:13" x14ac:dyDescent="0.3">
      <c r="A1170" s="235">
        <f t="shared" si="156"/>
        <v>308</v>
      </c>
      <c r="B1170" s="290"/>
      <c r="C1170" s="290"/>
      <c r="D1170" s="290"/>
      <c r="E1170" s="290"/>
      <c r="F1170" s="290"/>
      <c r="G1170" s="290"/>
      <c r="H1170" s="290"/>
      <c r="I1170" s="290"/>
      <c r="J1170" s="291"/>
      <c r="K1170" s="55"/>
      <c r="L1170" s="44"/>
      <c r="M1170" s="90"/>
    </row>
    <row r="1171" spans="1:13" x14ac:dyDescent="0.3">
      <c r="A1171" s="235">
        <f t="shared" si="156"/>
        <v>309</v>
      </c>
      <c r="B1171" s="290"/>
      <c r="C1171" s="290"/>
      <c r="D1171" s="290"/>
      <c r="E1171" s="290"/>
      <c r="F1171" s="290"/>
      <c r="G1171" s="290"/>
      <c r="H1171" s="290"/>
      <c r="I1171" s="290"/>
      <c r="J1171" s="291"/>
      <c r="K1171" s="55"/>
      <c r="L1171" s="44"/>
      <c r="M1171" s="90"/>
    </row>
    <row r="1172" spans="1:13" x14ac:dyDescent="0.3">
      <c r="A1172" s="235">
        <f t="shared" si="156"/>
        <v>310</v>
      </c>
      <c r="B1172" s="290"/>
      <c r="C1172" s="290"/>
      <c r="D1172" s="290"/>
      <c r="E1172" s="290"/>
      <c r="F1172" s="290"/>
      <c r="G1172" s="290"/>
      <c r="H1172" s="290"/>
      <c r="I1172" s="290"/>
      <c r="J1172" s="291"/>
      <c r="K1172" s="55"/>
      <c r="L1172" s="44"/>
      <c r="M1172" s="90"/>
    </row>
    <row r="1173" spans="1:13" x14ac:dyDescent="0.3">
      <c r="A1173" s="235">
        <f t="shared" si="156"/>
        <v>311</v>
      </c>
      <c r="B1173" s="290"/>
      <c r="C1173" s="290"/>
      <c r="D1173" s="290"/>
      <c r="E1173" s="290"/>
      <c r="F1173" s="290"/>
      <c r="G1173" s="290"/>
      <c r="H1173" s="290"/>
      <c r="I1173" s="290"/>
      <c r="J1173" s="291"/>
      <c r="K1173" s="55"/>
      <c r="L1173" s="44"/>
      <c r="M1173" s="90"/>
    </row>
    <row r="1174" spans="1:13" x14ac:dyDescent="0.3">
      <c r="A1174" s="235">
        <f t="shared" si="156"/>
        <v>312</v>
      </c>
      <c r="B1174" s="290"/>
      <c r="C1174" s="290"/>
      <c r="D1174" s="290"/>
      <c r="E1174" s="290"/>
      <c r="F1174" s="290"/>
      <c r="G1174" s="290"/>
      <c r="H1174" s="290"/>
      <c r="I1174" s="290"/>
      <c r="J1174" s="291"/>
      <c r="K1174" s="55"/>
      <c r="L1174" s="44"/>
      <c r="M1174" s="90"/>
    </row>
    <row r="1175" spans="1:13" x14ac:dyDescent="0.3">
      <c r="A1175" s="235">
        <f t="shared" si="156"/>
        <v>313</v>
      </c>
      <c r="B1175" s="290"/>
      <c r="C1175" s="290"/>
      <c r="D1175" s="290"/>
      <c r="E1175" s="290"/>
      <c r="F1175" s="290"/>
      <c r="G1175" s="290"/>
      <c r="H1175" s="290"/>
      <c r="I1175" s="290"/>
      <c r="J1175" s="291"/>
      <c r="K1175" s="55"/>
      <c r="L1175" s="44"/>
      <c r="M1175" s="90"/>
    </row>
    <row r="1176" spans="1:13" x14ac:dyDescent="0.3">
      <c r="A1176" s="235">
        <f t="shared" si="156"/>
        <v>314</v>
      </c>
      <c r="B1176" s="290"/>
      <c r="C1176" s="290"/>
      <c r="D1176" s="290"/>
      <c r="E1176" s="290"/>
      <c r="F1176" s="290"/>
      <c r="G1176" s="290"/>
      <c r="H1176" s="290"/>
      <c r="I1176" s="290"/>
      <c r="J1176" s="291"/>
      <c r="K1176" s="55"/>
      <c r="L1176" s="44"/>
      <c r="M1176" s="90"/>
    </row>
    <row r="1177" spans="1:13" x14ac:dyDescent="0.3">
      <c r="A1177" s="235">
        <f t="shared" si="156"/>
        <v>315</v>
      </c>
      <c r="B1177" s="290"/>
      <c r="C1177" s="290"/>
      <c r="D1177" s="290"/>
      <c r="E1177" s="290"/>
      <c r="F1177" s="290"/>
      <c r="G1177" s="290"/>
      <c r="H1177" s="290"/>
      <c r="I1177" s="290"/>
      <c r="J1177" s="291"/>
      <c r="K1177" s="55"/>
      <c r="L1177" s="44"/>
      <c r="M1177" s="90"/>
    </row>
    <row r="1178" spans="1:13" x14ac:dyDescent="0.3">
      <c r="A1178" s="235">
        <f t="shared" si="156"/>
        <v>316</v>
      </c>
      <c r="B1178" s="290"/>
      <c r="C1178" s="290"/>
      <c r="D1178" s="290"/>
      <c r="E1178" s="290"/>
      <c r="F1178" s="290"/>
      <c r="G1178" s="290"/>
      <c r="H1178" s="290"/>
      <c r="I1178" s="290"/>
      <c r="J1178" s="291"/>
      <c r="K1178" s="55"/>
      <c r="L1178" s="44"/>
      <c r="M1178" s="90"/>
    </row>
    <row r="1179" spans="1:13" x14ac:dyDescent="0.3">
      <c r="A1179" s="235">
        <f t="shared" si="156"/>
        <v>317</v>
      </c>
      <c r="B1179" s="290"/>
      <c r="C1179" s="290"/>
      <c r="D1179" s="290"/>
      <c r="E1179" s="290"/>
      <c r="F1179" s="290"/>
      <c r="G1179" s="290"/>
      <c r="H1179" s="290"/>
      <c r="I1179" s="290"/>
      <c r="J1179" s="291"/>
      <c r="K1179" s="55"/>
      <c r="L1179" s="44"/>
      <c r="M1179" s="90"/>
    </row>
    <row r="1180" spans="1:13" ht="15" thickBot="1" x14ac:dyDescent="0.35">
      <c r="A1180" s="236">
        <f t="shared" si="156"/>
        <v>318</v>
      </c>
      <c r="B1180" s="335"/>
      <c r="C1180" s="335"/>
      <c r="D1180" s="335"/>
      <c r="E1180" s="335"/>
      <c r="F1180" s="335"/>
      <c r="G1180" s="335"/>
      <c r="H1180" s="335"/>
      <c r="I1180" s="335"/>
      <c r="J1180" s="336"/>
      <c r="K1180" s="55"/>
      <c r="L1180" s="45"/>
      <c r="M1180" s="91"/>
    </row>
    <row r="1181" spans="1:13" ht="4.95" customHeight="1" thickBot="1" x14ac:dyDescent="0.45">
      <c r="A1181" s="36"/>
      <c r="B1181" s="169"/>
      <c r="C1181" s="36"/>
      <c r="D1181" s="231"/>
      <c r="E1181" s="231"/>
      <c r="F1181" s="4"/>
      <c r="G1181" s="178"/>
      <c r="H1181" s="178"/>
      <c r="I1181" s="182"/>
      <c r="J1181" s="183"/>
      <c r="K1181" s="4"/>
      <c r="L1181" s="182"/>
      <c r="M1181" s="183"/>
    </row>
    <row r="1182" spans="1:13" ht="37.799999999999997" x14ac:dyDescent="0.4">
      <c r="A1182" s="294">
        <v>11.2</v>
      </c>
      <c r="B1182" s="297" t="s">
        <v>716</v>
      </c>
      <c r="C1182" s="238" t="s">
        <v>48</v>
      </c>
      <c r="D1182" s="233" t="s">
        <v>401</v>
      </c>
      <c r="E1182" s="312">
        <f>I1190</f>
        <v>26</v>
      </c>
      <c r="F1182" s="6">
        <v>2</v>
      </c>
      <c r="G1182" s="234">
        <v>319</v>
      </c>
      <c r="H1182" s="54" t="s">
        <v>402</v>
      </c>
      <c r="I1182" s="18">
        <v>3</v>
      </c>
      <c r="J1182" s="19">
        <f>I1182*15%/398</f>
        <v>1.1306532663316582E-3</v>
      </c>
      <c r="K1182" s="241" t="str">
        <f t="shared" ref="K1182:K1190" si="157">IF(AND(L1182&gt;=0,L1182&lt;=I1182),"",IF(AND(L1182&gt;I1182),"*"))</f>
        <v/>
      </c>
      <c r="L1182" s="20">
        <v>3</v>
      </c>
      <c r="M1182" s="19">
        <f>L1182*15%/398</f>
        <v>1.1306532663316582E-3</v>
      </c>
    </row>
    <row r="1183" spans="1:13" ht="41.4" customHeight="1" x14ac:dyDescent="0.4">
      <c r="A1183" s="295"/>
      <c r="B1183" s="298"/>
      <c r="C1183" s="305" t="s">
        <v>134</v>
      </c>
      <c r="D1183" s="292" t="s">
        <v>1078</v>
      </c>
      <c r="E1183" s="313"/>
      <c r="F1183" s="6">
        <v>2</v>
      </c>
      <c r="G1183" s="235">
        <v>320</v>
      </c>
      <c r="H1183" s="52" t="s">
        <v>733</v>
      </c>
      <c r="I1183" s="13">
        <v>4</v>
      </c>
      <c r="J1183" s="21">
        <f>I1183*15%/398</f>
        <v>1.507537688442211E-3</v>
      </c>
      <c r="K1183" s="241" t="str">
        <f t="shared" si="157"/>
        <v/>
      </c>
      <c r="L1183" s="14">
        <v>4</v>
      </c>
      <c r="M1183" s="21">
        <f>L1183*15%/398</f>
        <v>1.507537688442211E-3</v>
      </c>
    </row>
    <row r="1184" spans="1:13" ht="15.6" x14ac:dyDescent="0.4">
      <c r="A1184" s="295"/>
      <c r="B1184" s="298"/>
      <c r="C1184" s="305"/>
      <c r="D1184" s="292"/>
      <c r="E1184" s="313"/>
      <c r="F1184" s="6">
        <v>1</v>
      </c>
      <c r="G1184" s="235">
        <v>321</v>
      </c>
      <c r="H1184" s="52" t="s">
        <v>1051</v>
      </c>
      <c r="I1184" s="13">
        <v>3</v>
      </c>
      <c r="J1184" s="21">
        <f t="shared" ref="J1184:J1189" si="158">I1184*15%/398</f>
        <v>1.1306532663316582E-3</v>
      </c>
      <c r="K1184" s="241" t="str">
        <f t="shared" si="157"/>
        <v/>
      </c>
      <c r="L1184" s="14">
        <v>3</v>
      </c>
      <c r="M1184" s="21">
        <f t="shared" ref="M1184:M1189" si="159">L1184*15%/398</f>
        <v>1.1306532663316582E-3</v>
      </c>
    </row>
    <row r="1185" spans="1:13" ht="25.2" x14ac:dyDescent="0.4">
      <c r="A1185" s="295"/>
      <c r="B1185" s="298"/>
      <c r="C1185" s="305"/>
      <c r="D1185" s="292"/>
      <c r="E1185" s="313"/>
      <c r="F1185" s="6">
        <v>3</v>
      </c>
      <c r="G1185" s="235">
        <v>322</v>
      </c>
      <c r="H1185" s="52" t="s">
        <v>253</v>
      </c>
      <c r="I1185" s="13">
        <v>3</v>
      </c>
      <c r="J1185" s="21">
        <f t="shared" si="158"/>
        <v>1.1306532663316582E-3</v>
      </c>
      <c r="K1185" s="241" t="str">
        <f t="shared" si="157"/>
        <v/>
      </c>
      <c r="L1185" s="14">
        <v>3</v>
      </c>
      <c r="M1185" s="21">
        <f t="shared" si="159"/>
        <v>1.1306532663316582E-3</v>
      </c>
    </row>
    <row r="1186" spans="1:13" ht="37.799999999999997" x14ac:dyDescent="0.4">
      <c r="A1186" s="295"/>
      <c r="B1186" s="298"/>
      <c r="C1186" s="230" t="s">
        <v>135</v>
      </c>
      <c r="D1186" s="227" t="s">
        <v>254</v>
      </c>
      <c r="E1186" s="313"/>
      <c r="F1186" s="6">
        <v>2</v>
      </c>
      <c r="G1186" s="235">
        <v>323</v>
      </c>
      <c r="H1186" s="52" t="s">
        <v>1117</v>
      </c>
      <c r="I1186" s="13">
        <v>6</v>
      </c>
      <c r="J1186" s="21">
        <f t="shared" si="158"/>
        <v>2.2613065326633165E-3</v>
      </c>
      <c r="K1186" s="241" t="str">
        <f t="shared" si="157"/>
        <v/>
      </c>
      <c r="L1186" s="14">
        <v>6</v>
      </c>
      <c r="M1186" s="21">
        <f t="shared" si="159"/>
        <v>2.2613065326633165E-3</v>
      </c>
    </row>
    <row r="1187" spans="1:13" ht="15.6" x14ac:dyDescent="0.4">
      <c r="A1187" s="295"/>
      <c r="B1187" s="298"/>
      <c r="C1187" s="305" t="s">
        <v>136</v>
      </c>
      <c r="D1187" s="292" t="s">
        <v>255</v>
      </c>
      <c r="E1187" s="313"/>
      <c r="F1187" s="6">
        <v>1</v>
      </c>
      <c r="G1187" s="235">
        <v>324</v>
      </c>
      <c r="H1187" s="52" t="s">
        <v>403</v>
      </c>
      <c r="I1187" s="13">
        <v>2</v>
      </c>
      <c r="J1187" s="21">
        <f t="shared" si="158"/>
        <v>7.537688442211055E-4</v>
      </c>
      <c r="K1187" s="241" t="str">
        <f t="shared" si="157"/>
        <v/>
      </c>
      <c r="L1187" s="14">
        <v>2</v>
      </c>
      <c r="M1187" s="21">
        <f t="shared" si="159"/>
        <v>7.537688442211055E-4</v>
      </c>
    </row>
    <row r="1188" spans="1:13" ht="25.2" x14ac:dyDescent="0.4">
      <c r="A1188" s="295"/>
      <c r="B1188" s="298"/>
      <c r="C1188" s="305"/>
      <c r="D1188" s="292"/>
      <c r="E1188" s="313"/>
      <c r="F1188" s="6">
        <v>1</v>
      </c>
      <c r="G1188" s="235">
        <v>325</v>
      </c>
      <c r="H1188" s="52" t="s">
        <v>171</v>
      </c>
      <c r="I1188" s="13">
        <v>2</v>
      </c>
      <c r="J1188" s="21">
        <f t="shared" si="158"/>
        <v>7.537688442211055E-4</v>
      </c>
      <c r="K1188" s="241" t="str">
        <f t="shared" si="157"/>
        <v/>
      </c>
      <c r="L1188" s="14">
        <v>2</v>
      </c>
      <c r="M1188" s="21">
        <f t="shared" si="159"/>
        <v>7.537688442211055E-4</v>
      </c>
    </row>
    <row r="1189" spans="1:13" ht="25.2" x14ac:dyDescent="0.4">
      <c r="A1189" s="295"/>
      <c r="B1189" s="298"/>
      <c r="C1189" s="305"/>
      <c r="D1189" s="292"/>
      <c r="E1189" s="313"/>
      <c r="F1189" s="6">
        <v>1</v>
      </c>
      <c r="G1189" s="235">
        <v>326</v>
      </c>
      <c r="H1189" s="52" t="s">
        <v>295</v>
      </c>
      <c r="I1189" s="13">
        <v>3</v>
      </c>
      <c r="J1189" s="21">
        <f t="shared" si="158"/>
        <v>1.1306532663316582E-3</v>
      </c>
      <c r="K1189" s="241" t="str">
        <f t="shared" si="157"/>
        <v/>
      </c>
      <c r="L1189" s="14">
        <v>3</v>
      </c>
      <c r="M1189" s="21">
        <f t="shared" si="159"/>
        <v>1.1306532663316582E-3</v>
      </c>
    </row>
    <row r="1190" spans="1:13" ht="16.2" thickBot="1" x14ac:dyDescent="0.45">
      <c r="A1190" s="296"/>
      <c r="B1190" s="299"/>
      <c r="C1190" s="306"/>
      <c r="D1190" s="293"/>
      <c r="E1190" s="314"/>
      <c r="F1190" s="6"/>
      <c r="G1190" s="307" t="s">
        <v>146</v>
      </c>
      <c r="H1190" s="308"/>
      <c r="I1190" s="15">
        <f>SUM(I1182:I1189)</f>
        <v>26</v>
      </c>
      <c r="J1190" s="16">
        <f>SUM(J1182:J1189)</f>
        <v>9.7989949748743723E-3</v>
      </c>
      <c r="K1190" s="241" t="str">
        <f t="shared" si="157"/>
        <v/>
      </c>
      <c r="L1190" s="17">
        <f>SUM(L1182:L1189)</f>
        <v>26</v>
      </c>
      <c r="M1190" s="16">
        <f>SUM(M1182:M1189)</f>
        <v>9.7989949748743723E-3</v>
      </c>
    </row>
    <row r="1191" spans="1:13" ht="4.95" customHeight="1" thickBot="1" x14ac:dyDescent="0.45">
      <c r="A1191" s="34"/>
      <c r="B1191" s="169"/>
      <c r="C1191" s="34"/>
      <c r="D1191" s="231"/>
      <c r="E1191" s="231"/>
      <c r="F1191" s="5"/>
      <c r="G1191" s="178"/>
      <c r="H1191" s="178"/>
      <c r="I1191" s="171"/>
      <c r="J1191" s="172"/>
      <c r="K1191" s="5"/>
      <c r="L1191" s="175"/>
      <c r="M1191" s="186"/>
    </row>
    <row r="1192" spans="1:13" x14ac:dyDescent="0.3">
      <c r="A1192" s="232" t="s">
        <v>74</v>
      </c>
      <c r="B1192" s="317" t="s">
        <v>145</v>
      </c>
      <c r="C1192" s="317"/>
      <c r="D1192" s="317"/>
      <c r="E1192" s="317"/>
      <c r="F1192" s="317"/>
      <c r="G1192" s="317"/>
      <c r="H1192" s="317"/>
      <c r="I1192" s="317"/>
      <c r="J1192" s="318"/>
      <c r="K1192" s="38"/>
      <c r="L1192" s="32" t="s">
        <v>144</v>
      </c>
      <c r="M1192" s="67" t="s">
        <v>69</v>
      </c>
    </row>
    <row r="1193" spans="1:13" x14ac:dyDescent="0.3">
      <c r="A1193" s="235">
        <f>G1182</f>
        <v>319</v>
      </c>
      <c r="B1193" s="290"/>
      <c r="C1193" s="290"/>
      <c r="D1193" s="290"/>
      <c r="E1193" s="290"/>
      <c r="F1193" s="290"/>
      <c r="G1193" s="290"/>
      <c r="H1193" s="290"/>
      <c r="I1193" s="290"/>
      <c r="J1193" s="291"/>
      <c r="K1193" s="55"/>
      <c r="L1193" s="44"/>
      <c r="M1193" s="90"/>
    </row>
    <row r="1194" spans="1:13" x14ac:dyDescent="0.3">
      <c r="A1194" s="235">
        <f t="shared" ref="A1194:A1200" si="160">G1183</f>
        <v>320</v>
      </c>
      <c r="B1194" s="290"/>
      <c r="C1194" s="290"/>
      <c r="D1194" s="290"/>
      <c r="E1194" s="290"/>
      <c r="F1194" s="290"/>
      <c r="G1194" s="290"/>
      <c r="H1194" s="290"/>
      <c r="I1194" s="290"/>
      <c r="J1194" s="291"/>
      <c r="K1194" s="55"/>
      <c r="L1194" s="44"/>
      <c r="M1194" s="90"/>
    </row>
    <row r="1195" spans="1:13" x14ac:dyDescent="0.3">
      <c r="A1195" s="235">
        <f t="shared" si="160"/>
        <v>321</v>
      </c>
      <c r="B1195" s="290"/>
      <c r="C1195" s="290"/>
      <c r="D1195" s="290"/>
      <c r="E1195" s="290"/>
      <c r="F1195" s="290"/>
      <c r="G1195" s="290"/>
      <c r="H1195" s="290"/>
      <c r="I1195" s="290"/>
      <c r="J1195" s="291"/>
      <c r="K1195" s="55"/>
      <c r="L1195" s="44"/>
      <c r="M1195" s="90"/>
    </row>
    <row r="1196" spans="1:13" x14ac:dyDescent="0.3">
      <c r="A1196" s="235">
        <f t="shared" si="160"/>
        <v>322</v>
      </c>
      <c r="B1196" s="290"/>
      <c r="C1196" s="290"/>
      <c r="D1196" s="290"/>
      <c r="E1196" s="290"/>
      <c r="F1196" s="290"/>
      <c r="G1196" s="290"/>
      <c r="H1196" s="290"/>
      <c r="I1196" s="290"/>
      <c r="J1196" s="291"/>
      <c r="K1196" s="55"/>
      <c r="L1196" s="44"/>
      <c r="M1196" s="90"/>
    </row>
    <row r="1197" spans="1:13" x14ac:dyDescent="0.3">
      <c r="A1197" s="235">
        <f t="shared" si="160"/>
        <v>323</v>
      </c>
      <c r="B1197" s="290"/>
      <c r="C1197" s="290"/>
      <c r="D1197" s="290"/>
      <c r="E1197" s="290"/>
      <c r="F1197" s="290"/>
      <c r="G1197" s="290"/>
      <c r="H1197" s="290"/>
      <c r="I1197" s="290"/>
      <c r="J1197" s="291"/>
      <c r="K1197" s="55"/>
      <c r="L1197" s="44"/>
      <c r="M1197" s="90"/>
    </row>
    <row r="1198" spans="1:13" x14ac:dyDescent="0.3">
      <c r="A1198" s="235">
        <f t="shared" si="160"/>
        <v>324</v>
      </c>
      <c r="B1198" s="290"/>
      <c r="C1198" s="290"/>
      <c r="D1198" s="290"/>
      <c r="E1198" s="290"/>
      <c r="F1198" s="290"/>
      <c r="G1198" s="290"/>
      <c r="H1198" s="290"/>
      <c r="I1198" s="290"/>
      <c r="J1198" s="291"/>
      <c r="K1198" s="55"/>
      <c r="L1198" s="44"/>
      <c r="M1198" s="90"/>
    </row>
    <row r="1199" spans="1:13" x14ac:dyDescent="0.3">
      <c r="A1199" s="235">
        <f t="shared" si="160"/>
        <v>325</v>
      </c>
      <c r="B1199" s="290"/>
      <c r="C1199" s="290"/>
      <c r="D1199" s="290"/>
      <c r="E1199" s="290"/>
      <c r="F1199" s="290"/>
      <c r="G1199" s="290"/>
      <c r="H1199" s="290"/>
      <c r="I1199" s="290"/>
      <c r="J1199" s="291"/>
      <c r="K1199" s="55"/>
      <c r="L1199" s="44"/>
      <c r="M1199" s="90"/>
    </row>
    <row r="1200" spans="1:13" ht="15" thickBot="1" x14ac:dyDescent="0.35">
      <c r="A1200" s="236">
        <f t="shared" si="160"/>
        <v>326</v>
      </c>
      <c r="B1200" s="335"/>
      <c r="C1200" s="335"/>
      <c r="D1200" s="335"/>
      <c r="E1200" s="335"/>
      <c r="F1200" s="335"/>
      <c r="G1200" s="335"/>
      <c r="H1200" s="335"/>
      <c r="I1200" s="335"/>
      <c r="J1200" s="336"/>
      <c r="K1200" s="55"/>
      <c r="L1200" s="45"/>
      <c r="M1200" s="91"/>
    </row>
    <row r="1201" spans="1:13" ht="4.95" customHeight="1" thickBot="1" x14ac:dyDescent="0.35">
      <c r="A1201" s="36"/>
      <c r="B1201" s="169"/>
      <c r="C1201" s="169"/>
      <c r="D1201" s="169"/>
      <c r="E1201" s="169"/>
      <c r="F1201" s="169"/>
      <c r="G1201" s="169"/>
      <c r="H1201" s="169"/>
      <c r="I1201" s="55"/>
      <c r="J1201" s="55"/>
      <c r="K1201" s="55"/>
      <c r="L1201" s="55"/>
      <c r="M1201" s="55"/>
    </row>
    <row r="1202" spans="1:13" ht="15.6" x14ac:dyDescent="0.4">
      <c r="A1202" s="294">
        <v>11.3</v>
      </c>
      <c r="B1202" s="297" t="s">
        <v>717</v>
      </c>
      <c r="C1202" s="304" t="s">
        <v>49</v>
      </c>
      <c r="D1202" s="300" t="s">
        <v>404</v>
      </c>
      <c r="E1202" s="301">
        <f>I1213</f>
        <v>29</v>
      </c>
      <c r="F1202" s="71">
        <v>1</v>
      </c>
      <c r="G1202" s="234">
        <v>327</v>
      </c>
      <c r="H1202" s="54" t="s">
        <v>811</v>
      </c>
      <c r="I1202" s="18">
        <v>2</v>
      </c>
      <c r="J1202" s="19">
        <f>I1202*15%/398</f>
        <v>7.537688442211055E-4</v>
      </c>
      <c r="K1202" s="241" t="str">
        <f t="shared" ref="K1202:K1213" si="161">IF(AND(L1202&gt;=0,L1202&lt;=I1202),"",IF(AND(L1202&gt;I1202),"*"))</f>
        <v/>
      </c>
      <c r="L1202" s="20">
        <v>2</v>
      </c>
      <c r="M1202" s="19">
        <f>L1202*15%/398</f>
        <v>7.537688442211055E-4</v>
      </c>
    </row>
    <row r="1203" spans="1:13" ht="25.2" x14ac:dyDescent="0.4">
      <c r="A1203" s="295"/>
      <c r="B1203" s="298"/>
      <c r="C1203" s="305"/>
      <c r="D1203" s="292"/>
      <c r="E1203" s="302"/>
      <c r="F1203" s="71">
        <v>1</v>
      </c>
      <c r="G1203" s="235">
        <v>328</v>
      </c>
      <c r="H1203" s="52" t="s">
        <v>812</v>
      </c>
      <c r="I1203" s="13">
        <v>3</v>
      </c>
      <c r="J1203" s="21">
        <f>I1203*15%/398</f>
        <v>1.1306532663316582E-3</v>
      </c>
      <c r="K1203" s="241" t="str">
        <f t="shared" si="161"/>
        <v/>
      </c>
      <c r="L1203" s="14">
        <v>3</v>
      </c>
      <c r="M1203" s="21">
        <f>L1203*15%/398</f>
        <v>1.1306532663316582E-3</v>
      </c>
    </row>
    <row r="1204" spans="1:13" ht="25.2" x14ac:dyDescent="0.4">
      <c r="A1204" s="295"/>
      <c r="B1204" s="298"/>
      <c r="C1204" s="305"/>
      <c r="D1204" s="292"/>
      <c r="E1204" s="302"/>
      <c r="F1204" s="71">
        <v>2</v>
      </c>
      <c r="G1204" s="235">
        <v>329</v>
      </c>
      <c r="H1204" s="52" t="s">
        <v>813</v>
      </c>
      <c r="I1204" s="13">
        <v>2</v>
      </c>
      <c r="J1204" s="21">
        <f t="shared" ref="J1204:J1212" si="162">I1204*15%/398</f>
        <v>7.537688442211055E-4</v>
      </c>
      <c r="K1204" s="241" t="str">
        <f t="shared" si="161"/>
        <v/>
      </c>
      <c r="L1204" s="14">
        <v>2</v>
      </c>
      <c r="M1204" s="21">
        <f t="shared" ref="M1204:M1212" si="163">L1204*15%/398</f>
        <v>7.537688442211055E-4</v>
      </c>
    </row>
    <row r="1205" spans="1:13" ht="15.6" x14ac:dyDescent="0.4">
      <c r="A1205" s="295"/>
      <c r="B1205" s="298"/>
      <c r="C1205" s="305"/>
      <c r="D1205" s="292"/>
      <c r="E1205" s="302"/>
      <c r="F1205" s="71">
        <v>1</v>
      </c>
      <c r="G1205" s="235">
        <v>330</v>
      </c>
      <c r="H1205" s="52" t="s">
        <v>814</v>
      </c>
      <c r="I1205" s="13">
        <v>2</v>
      </c>
      <c r="J1205" s="21">
        <f t="shared" si="162"/>
        <v>7.537688442211055E-4</v>
      </c>
      <c r="K1205" s="241" t="str">
        <f t="shared" si="161"/>
        <v/>
      </c>
      <c r="L1205" s="14">
        <v>2</v>
      </c>
      <c r="M1205" s="21">
        <f t="shared" si="163"/>
        <v>7.537688442211055E-4</v>
      </c>
    </row>
    <row r="1206" spans="1:13" ht="25.2" x14ac:dyDescent="0.4">
      <c r="A1206" s="295"/>
      <c r="B1206" s="298"/>
      <c r="C1206" s="305"/>
      <c r="D1206" s="292"/>
      <c r="E1206" s="302"/>
      <c r="F1206" s="71">
        <v>1</v>
      </c>
      <c r="G1206" s="235">
        <v>331</v>
      </c>
      <c r="H1206" s="52" t="s">
        <v>815</v>
      </c>
      <c r="I1206" s="13">
        <v>2</v>
      </c>
      <c r="J1206" s="21">
        <f t="shared" si="162"/>
        <v>7.537688442211055E-4</v>
      </c>
      <c r="K1206" s="241" t="str">
        <f t="shared" si="161"/>
        <v/>
      </c>
      <c r="L1206" s="14">
        <v>2</v>
      </c>
      <c r="M1206" s="21">
        <f t="shared" si="163"/>
        <v>7.537688442211055E-4</v>
      </c>
    </row>
    <row r="1207" spans="1:13" ht="15.6" x14ac:dyDescent="0.4">
      <c r="A1207" s="295"/>
      <c r="B1207" s="298"/>
      <c r="C1207" s="305"/>
      <c r="D1207" s="292"/>
      <c r="E1207" s="302"/>
      <c r="F1207" s="71">
        <v>2</v>
      </c>
      <c r="G1207" s="235">
        <v>332</v>
      </c>
      <c r="H1207" s="52" t="s">
        <v>816</v>
      </c>
      <c r="I1207" s="13">
        <v>2</v>
      </c>
      <c r="J1207" s="21">
        <f t="shared" si="162"/>
        <v>7.537688442211055E-4</v>
      </c>
      <c r="K1207" s="241" t="str">
        <f t="shared" si="161"/>
        <v/>
      </c>
      <c r="L1207" s="14">
        <v>2</v>
      </c>
      <c r="M1207" s="21">
        <f t="shared" si="163"/>
        <v>7.537688442211055E-4</v>
      </c>
    </row>
    <row r="1208" spans="1:13" ht="15.6" x14ac:dyDescent="0.4">
      <c r="A1208" s="295"/>
      <c r="B1208" s="298"/>
      <c r="C1208" s="305"/>
      <c r="D1208" s="292"/>
      <c r="E1208" s="302"/>
      <c r="F1208" s="71">
        <v>2</v>
      </c>
      <c r="G1208" s="235">
        <v>333</v>
      </c>
      <c r="H1208" s="52" t="s">
        <v>817</v>
      </c>
      <c r="I1208" s="13">
        <v>2</v>
      </c>
      <c r="J1208" s="21">
        <f t="shared" si="162"/>
        <v>7.537688442211055E-4</v>
      </c>
      <c r="K1208" s="241" t="str">
        <f t="shared" si="161"/>
        <v/>
      </c>
      <c r="L1208" s="14">
        <v>2</v>
      </c>
      <c r="M1208" s="21">
        <f t="shared" si="163"/>
        <v>7.537688442211055E-4</v>
      </c>
    </row>
    <row r="1209" spans="1:13" ht="15.6" x14ac:dyDescent="0.4">
      <c r="A1209" s="295"/>
      <c r="B1209" s="298"/>
      <c r="C1209" s="305"/>
      <c r="D1209" s="292"/>
      <c r="E1209" s="302"/>
      <c r="F1209" s="6">
        <v>1</v>
      </c>
      <c r="G1209" s="235">
        <v>334</v>
      </c>
      <c r="H1209" s="52" t="s">
        <v>424</v>
      </c>
      <c r="I1209" s="13">
        <v>4</v>
      </c>
      <c r="J1209" s="21">
        <f t="shared" si="162"/>
        <v>1.507537688442211E-3</v>
      </c>
      <c r="K1209" s="241" t="str">
        <f t="shared" si="161"/>
        <v/>
      </c>
      <c r="L1209" s="14">
        <v>4</v>
      </c>
      <c r="M1209" s="21">
        <f t="shared" si="163"/>
        <v>1.507537688442211E-3</v>
      </c>
    </row>
    <row r="1210" spans="1:13" ht="15.6" x14ac:dyDescent="0.4">
      <c r="A1210" s="295"/>
      <c r="B1210" s="298"/>
      <c r="C1210" s="305"/>
      <c r="D1210" s="292"/>
      <c r="E1210" s="302"/>
      <c r="F1210" s="6"/>
      <c r="G1210" s="235">
        <v>335</v>
      </c>
      <c r="H1210" s="52" t="s">
        <v>1052</v>
      </c>
      <c r="I1210" s="13">
        <v>3</v>
      </c>
      <c r="J1210" s="21">
        <f t="shared" si="162"/>
        <v>1.1306532663316582E-3</v>
      </c>
      <c r="K1210" s="241" t="str">
        <f t="shared" si="161"/>
        <v/>
      </c>
      <c r="L1210" s="14">
        <v>3</v>
      </c>
      <c r="M1210" s="21">
        <f t="shared" si="163"/>
        <v>1.1306532663316582E-3</v>
      </c>
    </row>
    <row r="1211" spans="1:13" ht="15.6" x14ac:dyDescent="0.4">
      <c r="A1211" s="295"/>
      <c r="B1211" s="298"/>
      <c r="C1211" s="305"/>
      <c r="D1211" s="292"/>
      <c r="E1211" s="302"/>
      <c r="F1211" s="6">
        <v>1</v>
      </c>
      <c r="G1211" s="235">
        <v>336</v>
      </c>
      <c r="H1211" s="85" t="s">
        <v>1053</v>
      </c>
      <c r="I1211" s="13">
        <v>4</v>
      </c>
      <c r="J1211" s="21">
        <f t="shared" si="162"/>
        <v>1.507537688442211E-3</v>
      </c>
      <c r="K1211" s="241" t="str">
        <f t="shared" si="161"/>
        <v/>
      </c>
      <c r="L1211" s="14">
        <v>4</v>
      </c>
      <c r="M1211" s="21">
        <f t="shared" si="163"/>
        <v>1.507537688442211E-3</v>
      </c>
    </row>
    <row r="1212" spans="1:13" ht="15.6" x14ac:dyDescent="0.4">
      <c r="A1212" s="295"/>
      <c r="B1212" s="298"/>
      <c r="C1212" s="305"/>
      <c r="D1212" s="292"/>
      <c r="E1212" s="302"/>
      <c r="F1212" s="6">
        <v>1</v>
      </c>
      <c r="G1212" s="235">
        <v>337</v>
      </c>
      <c r="H1212" s="52" t="s">
        <v>425</v>
      </c>
      <c r="I1212" s="13">
        <v>3</v>
      </c>
      <c r="J1212" s="21">
        <f t="shared" si="162"/>
        <v>1.1306532663316582E-3</v>
      </c>
      <c r="K1212" s="241" t="str">
        <f t="shared" si="161"/>
        <v/>
      </c>
      <c r="L1212" s="14">
        <v>3</v>
      </c>
      <c r="M1212" s="21">
        <f t="shared" si="163"/>
        <v>1.1306532663316582E-3</v>
      </c>
    </row>
    <row r="1213" spans="1:13" ht="16.2" thickBot="1" x14ac:dyDescent="0.45">
      <c r="A1213" s="296"/>
      <c r="B1213" s="299"/>
      <c r="C1213" s="306"/>
      <c r="D1213" s="293"/>
      <c r="E1213" s="303"/>
      <c r="F1213" s="6"/>
      <c r="G1213" s="307" t="s">
        <v>146</v>
      </c>
      <c r="H1213" s="308"/>
      <c r="I1213" s="15">
        <f>SUM(I1202:I1212)</f>
        <v>29</v>
      </c>
      <c r="J1213" s="16">
        <f>SUM(J1202:J1212)</f>
        <v>1.0929648241206031E-2</v>
      </c>
      <c r="K1213" s="241" t="str">
        <f t="shared" si="161"/>
        <v/>
      </c>
      <c r="L1213" s="17">
        <f>SUM(L1202:L1212)</f>
        <v>29</v>
      </c>
      <c r="M1213" s="16">
        <f>SUM(M1202:M1212)</f>
        <v>1.0929648241206031E-2</v>
      </c>
    </row>
    <row r="1214" spans="1:13" ht="4.95" customHeight="1" thickBot="1" x14ac:dyDescent="0.45">
      <c r="A1214" s="5"/>
      <c r="B1214" s="5"/>
      <c r="C1214" s="5"/>
      <c r="D1214" s="5"/>
      <c r="E1214" s="5"/>
      <c r="F1214" s="5"/>
      <c r="G1214" s="5"/>
      <c r="H1214" s="5"/>
      <c r="I1214" s="5"/>
      <c r="J1214" s="5"/>
      <c r="K1214" s="5"/>
      <c r="L1214" s="5"/>
      <c r="M1214" s="5"/>
    </row>
    <row r="1215" spans="1:13" x14ac:dyDescent="0.3">
      <c r="A1215" s="232" t="s">
        <v>74</v>
      </c>
      <c r="B1215" s="317" t="s">
        <v>145</v>
      </c>
      <c r="C1215" s="317"/>
      <c r="D1215" s="317"/>
      <c r="E1215" s="317"/>
      <c r="F1215" s="317"/>
      <c r="G1215" s="317"/>
      <c r="H1215" s="317"/>
      <c r="I1215" s="317"/>
      <c r="J1215" s="318"/>
      <c r="K1215" s="38"/>
      <c r="L1215" s="32" t="s">
        <v>144</v>
      </c>
      <c r="M1215" s="67" t="s">
        <v>69</v>
      </c>
    </row>
    <row r="1216" spans="1:13" x14ac:dyDescent="0.3">
      <c r="A1216" s="235">
        <f>G1202</f>
        <v>327</v>
      </c>
      <c r="B1216" s="290"/>
      <c r="C1216" s="290"/>
      <c r="D1216" s="290"/>
      <c r="E1216" s="290"/>
      <c r="F1216" s="290"/>
      <c r="G1216" s="290"/>
      <c r="H1216" s="290"/>
      <c r="I1216" s="290"/>
      <c r="J1216" s="291"/>
      <c r="K1216" s="55"/>
      <c r="L1216" s="44"/>
      <c r="M1216" s="90"/>
    </row>
    <row r="1217" spans="1:13" x14ac:dyDescent="0.3">
      <c r="A1217" s="235">
        <f t="shared" ref="A1217:A1226" si="164">G1203</f>
        <v>328</v>
      </c>
      <c r="B1217" s="290"/>
      <c r="C1217" s="290"/>
      <c r="D1217" s="290"/>
      <c r="E1217" s="290"/>
      <c r="F1217" s="290"/>
      <c r="G1217" s="290"/>
      <c r="H1217" s="290"/>
      <c r="I1217" s="290"/>
      <c r="J1217" s="291"/>
      <c r="K1217" s="55"/>
      <c r="L1217" s="44"/>
      <c r="M1217" s="90"/>
    </row>
    <row r="1218" spans="1:13" x14ac:dyDescent="0.3">
      <c r="A1218" s="235">
        <f t="shared" si="164"/>
        <v>329</v>
      </c>
      <c r="B1218" s="290"/>
      <c r="C1218" s="290"/>
      <c r="D1218" s="290"/>
      <c r="E1218" s="290"/>
      <c r="F1218" s="290"/>
      <c r="G1218" s="290"/>
      <c r="H1218" s="290"/>
      <c r="I1218" s="290"/>
      <c r="J1218" s="291"/>
      <c r="K1218" s="55"/>
      <c r="L1218" s="44"/>
      <c r="M1218" s="90"/>
    </row>
    <row r="1219" spans="1:13" x14ac:dyDescent="0.3">
      <c r="A1219" s="235">
        <f t="shared" si="164"/>
        <v>330</v>
      </c>
      <c r="B1219" s="290"/>
      <c r="C1219" s="290"/>
      <c r="D1219" s="290"/>
      <c r="E1219" s="290"/>
      <c r="F1219" s="290"/>
      <c r="G1219" s="290"/>
      <c r="H1219" s="290"/>
      <c r="I1219" s="290"/>
      <c r="J1219" s="291"/>
      <c r="K1219" s="55"/>
      <c r="L1219" s="44"/>
      <c r="M1219" s="90"/>
    </row>
    <row r="1220" spans="1:13" x14ac:dyDescent="0.3">
      <c r="A1220" s="235">
        <f t="shared" si="164"/>
        <v>331</v>
      </c>
      <c r="B1220" s="290"/>
      <c r="C1220" s="290"/>
      <c r="D1220" s="290"/>
      <c r="E1220" s="290"/>
      <c r="F1220" s="290"/>
      <c r="G1220" s="290"/>
      <c r="H1220" s="290"/>
      <c r="I1220" s="290"/>
      <c r="J1220" s="291"/>
      <c r="K1220" s="55"/>
      <c r="L1220" s="44"/>
      <c r="M1220" s="90"/>
    </row>
    <row r="1221" spans="1:13" x14ac:dyDescent="0.3">
      <c r="A1221" s="235">
        <f t="shared" si="164"/>
        <v>332</v>
      </c>
      <c r="B1221" s="290"/>
      <c r="C1221" s="290"/>
      <c r="D1221" s="290"/>
      <c r="E1221" s="290"/>
      <c r="F1221" s="290"/>
      <c r="G1221" s="290"/>
      <c r="H1221" s="290"/>
      <c r="I1221" s="290"/>
      <c r="J1221" s="291"/>
      <c r="K1221" s="55"/>
      <c r="L1221" s="44"/>
      <c r="M1221" s="90"/>
    </row>
    <row r="1222" spans="1:13" x14ac:dyDescent="0.3">
      <c r="A1222" s="235">
        <f t="shared" si="164"/>
        <v>333</v>
      </c>
      <c r="B1222" s="290"/>
      <c r="C1222" s="290"/>
      <c r="D1222" s="290"/>
      <c r="E1222" s="290"/>
      <c r="F1222" s="290"/>
      <c r="G1222" s="290"/>
      <c r="H1222" s="290"/>
      <c r="I1222" s="290"/>
      <c r="J1222" s="291"/>
      <c r="K1222" s="55"/>
      <c r="L1222" s="44"/>
      <c r="M1222" s="90"/>
    </row>
    <row r="1223" spans="1:13" x14ac:dyDescent="0.3">
      <c r="A1223" s="235">
        <f t="shared" si="164"/>
        <v>334</v>
      </c>
      <c r="B1223" s="290"/>
      <c r="C1223" s="290"/>
      <c r="D1223" s="290"/>
      <c r="E1223" s="290"/>
      <c r="F1223" s="290"/>
      <c r="G1223" s="290"/>
      <c r="H1223" s="290"/>
      <c r="I1223" s="290"/>
      <c r="J1223" s="291"/>
      <c r="K1223" s="55"/>
      <c r="L1223" s="44"/>
      <c r="M1223" s="90"/>
    </row>
    <row r="1224" spans="1:13" x14ac:dyDescent="0.3">
      <c r="A1224" s="235">
        <f t="shared" si="164"/>
        <v>335</v>
      </c>
      <c r="B1224" s="290"/>
      <c r="C1224" s="290"/>
      <c r="D1224" s="290"/>
      <c r="E1224" s="290"/>
      <c r="F1224" s="290"/>
      <c r="G1224" s="290"/>
      <c r="H1224" s="290"/>
      <c r="I1224" s="290"/>
      <c r="J1224" s="291"/>
      <c r="K1224" s="55"/>
      <c r="L1224" s="44"/>
      <c r="M1224" s="90"/>
    </row>
    <row r="1225" spans="1:13" x14ac:dyDescent="0.3">
      <c r="A1225" s="235">
        <f t="shared" si="164"/>
        <v>336</v>
      </c>
      <c r="B1225" s="290"/>
      <c r="C1225" s="290"/>
      <c r="D1225" s="290"/>
      <c r="E1225" s="290"/>
      <c r="F1225" s="290"/>
      <c r="G1225" s="290"/>
      <c r="H1225" s="290"/>
      <c r="I1225" s="290"/>
      <c r="J1225" s="291"/>
      <c r="K1225" s="55"/>
      <c r="L1225" s="44"/>
      <c r="M1225" s="90"/>
    </row>
    <row r="1226" spans="1:13" ht="15" thickBot="1" x14ac:dyDescent="0.35">
      <c r="A1226" s="236">
        <f t="shared" si="164"/>
        <v>337</v>
      </c>
      <c r="B1226" s="335"/>
      <c r="C1226" s="335"/>
      <c r="D1226" s="335"/>
      <c r="E1226" s="335"/>
      <c r="F1226" s="335"/>
      <c r="G1226" s="335"/>
      <c r="H1226" s="335"/>
      <c r="I1226" s="335"/>
      <c r="J1226" s="336"/>
      <c r="K1226" s="55"/>
      <c r="L1226" s="45"/>
      <c r="M1226" s="91"/>
    </row>
    <row r="1227" spans="1:13" ht="4.2" customHeight="1" thickBot="1" x14ac:dyDescent="0.35">
      <c r="A1227" s="34"/>
      <c r="B1227" s="231"/>
      <c r="C1227" s="231"/>
      <c r="D1227" s="231"/>
      <c r="E1227" s="231"/>
      <c r="F1227" s="231"/>
      <c r="G1227" s="231"/>
      <c r="H1227" s="231"/>
      <c r="I1227" s="231"/>
      <c r="J1227" s="231"/>
      <c r="K1227" s="55"/>
      <c r="L1227" s="36"/>
      <c r="M1227" s="36"/>
    </row>
    <row r="1228" spans="1:13" ht="25.2" x14ac:dyDescent="0.3">
      <c r="A1228" s="328" t="s">
        <v>1118</v>
      </c>
      <c r="B1228" s="329"/>
      <c r="C1228" s="329"/>
      <c r="D1228" s="329"/>
      <c r="E1228" s="330"/>
      <c r="F1228" s="60"/>
      <c r="G1228" s="331" t="s">
        <v>1119</v>
      </c>
      <c r="H1228" s="332"/>
      <c r="I1228" s="324">
        <f>I1290+I1394</f>
        <v>242</v>
      </c>
      <c r="J1228" s="325"/>
      <c r="K1228" s="68">
        <v>11</v>
      </c>
      <c r="L1228" s="69" t="s">
        <v>241</v>
      </c>
      <c r="M1228" s="70">
        <f>L1290+L1394</f>
        <v>242</v>
      </c>
    </row>
    <row r="1229" spans="1:13" ht="24.6" customHeight="1" x14ac:dyDescent="0.4">
      <c r="A1229" s="319" t="s">
        <v>74</v>
      </c>
      <c r="B1229" s="326" t="s">
        <v>79</v>
      </c>
      <c r="C1229" s="327" t="s">
        <v>78</v>
      </c>
      <c r="D1229" s="326" t="s">
        <v>52</v>
      </c>
      <c r="E1229" s="320" t="s">
        <v>80</v>
      </c>
      <c r="F1229" s="6"/>
      <c r="G1229" s="319" t="s">
        <v>81</v>
      </c>
      <c r="H1229" s="326" t="s">
        <v>141</v>
      </c>
      <c r="I1229" s="327" t="s">
        <v>142</v>
      </c>
      <c r="J1229" s="320" t="s">
        <v>143</v>
      </c>
      <c r="K1229" s="6"/>
      <c r="L1229" s="319" t="s">
        <v>916</v>
      </c>
      <c r="M1229" s="320"/>
    </row>
    <row r="1230" spans="1:13" ht="15.6" x14ac:dyDescent="0.4">
      <c r="A1230" s="319"/>
      <c r="B1230" s="326"/>
      <c r="C1230" s="327"/>
      <c r="D1230" s="326"/>
      <c r="E1230" s="320"/>
      <c r="F1230" s="6"/>
      <c r="G1230" s="319"/>
      <c r="H1230" s="326"/>
      <c r="I1230" s="327"/>
      <c r="J1230" s="320"/>
      <c r="K1230" s="6"/>
      <c r="L1230" s="228" t="s">
        <v>75</v>
      </c>
      <c r="M1230" s="237" t="s">
        <v>140</v>
      </c>
    </row>
    <row r="1231" spans="1:13" ht="37.799999999999997" x14ac:dyDescent="0.4">
      <c r="A1231" s="309">
        <v>11.4</v>
      </c>
      <c r="B1231" s="310" t="s">
        <v>1153</v>
      </c>
      <c r="C1231" s="137" t="s">
        <v>228</v>
      </c>
      <c r="D1231" s="137" t="s">
        <v>172</v>
      </c>
      <c r="E1231" s="311">
        <f>I1290</f>
        <v>129</v>
      </c>
      <c r="F1231" s="7"/>
      <c r="G1231" s="242">
        <v>338</v>
      </c>
      <c r="H1231" s="64" t="s">
        <v>1054</v>
      </c>
      <c r="I1231" s="138">
        <v>2</v>
      </c>
      <c r="J1231" s="139">
        <f>I1231*15%/398</f>
        <v>7.537688442211055E-4</v>
      </c>
      <c r="K1231" s="241" t="str">
        <f t="shared" ref="K1231:K1290" si="165">IF(AND(L1231&gt;=0,L1231&lt;=I1231),"",IF(AND(L1231&gt;I1231),"*"))</f>
        <v/>
      </c>
      <c r="L1231" s="140">
        <v>2</v>
      </c>
      <c r="M1231" s="139">
        <f>L1231*15%/398</f>
        <v>7.537688442211055E-4</v>
      </c>
    </row>
    <row r="1232" spans="1:13" ht="50.4" x14ac:dyDescent="0.4">
      <c r="A1232" s="295"/>
      <c r="B1232" s="298"/>
      <c r="C1232" s="292" t="s">
        <v>229</v>
      </c>
      <c r="D1232" s="292" t="s">
        <v>1105</v>
      </c>
      <c r="E1232" s="302"/>
      <c r="F1232" s="7"/>
      <c r="G1232" s="235">
        <v>339</v>
      </c>
      <c r="H1232" s="52" t="s">
        <v>405</v>
      </c>
      <c r="I1232" s="13">
        <v>3</v>
      </c>
      <c r="J1232" s="21">
        <f>I1232*15%/398</f>
        <v>1.1306532663316582E-3</v>
      </c>
      <c r="K1232" s="241" t="str">
        <f t="shared" si="165"/>
        <v/>
      </c>
      <c r="L1232" s="14">
        <v>3</v>
      </c>
      <c r="M1232" s="21">
        <f>L1232*15%/398</f>
        <v>1.1306532663316582E-3</v>
      </c>
    </row>
    <row r="1233" spans="1:13" ht="25.2" x14ac:dyDescent="0.4">
      <c r="A1233" s="295"/>
      <c r="B1233" s="298"/>
      <c r="C1233" s="292"/>
      <c r="D1233" s="292"/>
      <c r="E1233" s="302"/>
      <c r="F1233" s="7"/>
      <c r="G1233" s="235">
        <v>340</v>
      </c>
      <c r="H1233" s="52" t="s">
        <v>818</v>
      </c>
      <c r="I1233" s="13">
        <v>1</v>
      </c>
      <c r="J1233" s="21">
        <f t="shared" ref="J1233:J1289" si="166">I1233*15%/398</f>
        <v>3.7688442211055275E-4</v>
      </c>
      <c r="K1233" s="241" t="str">
        <f t="shared" si="165"/>
        <v/>
      </c>
      <c r="L1233" s="14">
        <v>1</v>
      </c>
      <c r="M1233" s="21">
        <f t="shared" ref="M1233:M1289" si="167">L1233*15%/398</f>
        <v>3.7688442211055275E-4</v>
      </c>
    </row>
    <row r="1234" spans="1:13" ht="15.6" x14ac:dyDescent="0.4">
      <c r="A1234" s="295"/>
      <c r="B1234" s="298"/>
      <c r="C1234" s="292"/>
      <c r="D1234" s="292"/>
      <c r="E1234" s="302"/>
      <c r="F1234" s="7"/>
      <c r="G1234" s="235">
        <v>341</v>
      </c>
      <c r="H1234" s="52" t="s">
        <v>406</v>
      </c>
      <c r="I1234" s="13">
        <v>1</v>
      </c>
      <c r="J1234" s="21">
        <f t="shared" si="166"/>
        <v>3.7688442211055275E-4</v>
      </c>
      <c r="K1234" s="241" t="str">
        <f t="shared" si="165"/>
        <v/>
      </c>
      <c r="L1234" s="14">
        <v>1</v>
      </c>
      <c r="M1234" s="21">
        <f t="shared" si="167"/>
        <v>3.7688442211055275E-4</v>
      </c>
    </row>
    <row r="1235" spans="1:13" ht="15.6" x14ac:dyDescent="0.4">
      <c r="A1235" s="295"/>
      <c r="B1235" s="298"/>
      <c r="C1235" s="292"/>
      <c r="D1235" s="292"/>
      <c r="E1235" s="302"/>
      <c r="F1235" s="7"/>
      <c r="G1235" s="235">
        <v>342</v>
      </c>
      <c r="H1235" s="52" t="s">
        <v>180</v>
      </c>
      <c r="I1235" s="13">
        <v>2</v>
      </c>
      <c r="J1235" s="21">
        <f t="shared" si="166"/>
        <v>7.537688442211055E-4</v>
      </c>
      <c r="K1235" s="241" t="str">
        <f t="shared" si="165"/>
        <v/>
      </c>
      <c r="L1235" s="14">
        <v>2</v>
      </c>
      <c r="M1235" s="21">
        <f t="shared" si="167"/>
        <v>7.537688442211055E-4</v>
      </c>
    </row>
    <row r="1236" spans="1:13" ht="15.6" x14ac:dyDescent="0.4">
      <c r="A1236" s="295"/>
      <c r="B1236" s="298"/>
      <c r="C1236" s="292"/>
      <c r="D1236" s="292"/>
      <c r="E1236" s="302"/>
      <c r="F1236" s="7"/>
      <c r="G1236" s="235">
        <v>343</v>
      </c>
      <c r="H1236" s="52" t="s">
        <v>1055</v>
      </c>
      <c r="I1236" s="13">
        <v>2</v>
      </c>
      <c r="J1236" s="21">
        <f t="shared" si="166"/>
        <v>7.537688442211055E-4</v>
      </c>
      <c r="K1236" s="241" t="str">
        <f t="shared" si="165"/>
        <v/>
      </c>
      <c r="L1236" s="14">
        <v>2</v>
      </c>
      <c r="M1236" s="21">
        <f t="shared" si="167"/>
        <v>7.537688442211055E-4</v>
      </c>
    </row>
    <row r="1237" spans="1:13" ht="15.6" x14ac:dyDescent="0.4">
      <c r="A1237" s="295"/>
      <c r="B1237" s="298"/>
      <c r="C1237" s="292"/>
      <c r="D1237" s="292"/>
      <c r="E1237" s="302"/>
      <c r="F1237" s="7"/>
      <c r="G1237" s="235">
        <v>344</v>
      </c>
      <c r="H1237" s="52" t="s">
        <v>407</v>
      </c>
      <c r="I1237" s="13">
        <v>1</v>
      </c>
      <c r="J1237" s="21">
        <f t="shared" si="166"/>
        <v>3.7688442211055275E-4</v>
      </c>
      <c r="K1237" s="241" t="str">
        <f t="shared" si="165"/>
        <v/>
      </c>
      <c r="L1237" s="14">
        <v>1</v>
      </c>
      <c r="M1237" s="21">
        <f t="shared" si="167"/>
        <v>3.7688442211055275E-4</v>
      </c>
    </row>
    <row r="1238" spans="1:13" ht="15.6" x14ac:dyDescent="0.4">
      <c r="A1238" s="295"/>
      <c r="B1238" s="298"/>
      <c r="C1238" s="292"/>
      <c r="D1238" s="292"/>
      <c r="E1238" s="302"/>
      <c r="F1238" s="7"/>
      <c r="G1238" s="235">
        <v>345</v>
      </c>
      <c r="H1238" s="52" t="s">
        <v>408</v>
      </c>
      <c r="I1238" s="13">
        <v>3</v>
      </c>
      <c r="J1238" s="21">
        <f t="shared" si="166"/>
        <v>1.1306532663316582E-3</v>
      </c>
      <c r="K1238" s="241" t="str">
        <f t="shared" si="165"/>
        <v/>
      </c>
      <c r="L1238" s="14">
        <v>3</v>
      </c>
      <c r="M1238" s="21">
        <f t="shared" si="167"/>
        <v>1.1306532663316582E-3</v>
      </c>
    </row>
    <row r="1239" spans="1:13" ht="25.2" x14ac:dyDescent="0.4">
      <c r="A1239" s="295"/>
      <c r="B1239" s="298"/>
      <c r="C1239" s="292"/>
      <c r="D1239" s="292"/>
      <c r="E1239" s="302"/>
      <c r="F1239" s="7"/>
      <c r="G1239" s="235">
        <v>346</v>
      </c>
      <c r="H1239" s="52" t="s">
        <v>409</v>
      </c>
      <c r="I1239" s="13">
        <v>3</v>
      </c>
      <c r="J1239" s="21">
        <f t="shared" si="166"/>
        <v>1.1306532663316582E-3</v>
      </c>
      <c r="K1239" s="241" t="str">
        <f t="shared" si="165"/>
        <v/>
      </c>
      <c r="L1239" s="14">
        <v>3</v>
      </c>
      <c r="M1239" s="21">
        <f t="shared" si="167"/>
        <v>1.1306532663316582E-3</v>
      </c>
    </row>
    <row r="1240" spans="1:13" ht="50.4" x14ac:dyDescent="0.4">
      <c r="A1240" s="295"/>
      <c r="B1240" s="298"/>
      <c r="C1240" s="292" t="s">
        <v>230</v>
      </c>
      <c r="D1240" s="292" t="s">
        <v>173</v>
      </c>
      <c r="E1240" s="302"/>
      <c r="F1240" s="7"/>
      <c r="G1240" s="235">
        <v>347</v>
      </c>
      <c r="H1240" s="52" t="s">
        <v>405</v>
      </c>
      <c r="I1240" s="13">
        <v>3</v>
      </c>
      <c r="J1240" s="21">
        <f t="shared" si="166"/>
        <v>1.1306532663316582E-3</v>
      </c>
      <c r="K1240" s="241" t="str">
        <f t="shared" si="165"/>
        <v/>
      </c>
      <c r="L1240" s="14">
        <v>3</v>
      </c>
      <c r="M1240" s="21">
        <f t="shared" si="167"/>
        <v>1.1306532663316582E-3</v>
      </c>
    </row>
    <row r="1241" spans="1:13" ht="15.6" x14ac:dyDescent="0.4">
      <c r="A1241" s="295"/>
      <c r="B1241" s="298"/>
      <c r="C1241" s="292"/>
      <c r="D1241" s="292"/>
      <c r="E1241" s="302"/>
      <c r="F1241" s="7"/>
      <c r="G1241" s="235">
        <v>348</v>
      </c>
      <c r="H1241" s="52" t="s">
        <v>410</v>
      </c>
      <c r="I1241" s="13">
        <v>1</v>
      </c>
      <c r="J1241" s="21">
        <f t="shared" si="166"/>
        <v>3.7688442211055275E-4</v>
      </c>
      <c r="K1241" s="241" t="str">
        <f t="shared" si="165"/>
        <v/>
      </c>
      <c r="L1241" s="14">
        <v>1</v>
      </c>
      <c r="M1241" s="21">
        <f t="shared" si="167"/>
        <v>3.7688442211055275E-4</v>
      </c>
    </row>
    <row r="1242" spans="1:13" ht="15.6" x14ac:dyDescent="0.4">
      <c r="A1242" s="295"/>
      <c r="B1242" s="298"/>
      <c r="C1242" s="292"/>
      <c r="D1242" s="292"/>
      <c r="E1242" s="302"/>
      <c r="F1242" s="7"/>
      <c r="G1242" s="235">
        <v>349</v>
      </c>
      <c r="H1242" s="52" t="s">
        <v>179</v>
      </c>
      <c r="I1242" s="13">
        <v>1</v>
      </c>
      <c r="J1242" s="21">
        <f t="shared" si="166"/>
        <v>3.7688442211055275E-4</v>
      </c>
      <c r="K1242" s="241" t="str">
        <f t="shared" si="165"/>
        <v/>
      </c>
      <c r="L1242" s="14">
        <v>1</v>
      </c>
      <c r="M1242" s="21">
        <f t="shared" si="167"/>
        <v>3.7688442211055275E-4</v>
      </c>
    </row>
    <row r="1243" spans="1:13" ht="25.2" x14ac:dyDescent="0.4">
      <c r="A1243" s="295"/>
      <c r="B1243" s="298"/>
      <c r="C1243" s="292"/>
      <c r="D1243" s="292"/>
      <c r="E1243" s="302"/>
      <c r="F1243" s="7"/>
      <c r="G1243" s="235">
        <v>350</v>
      </c>
      <c r="H1243" s="52" t="s">
        <v>1056</v>
      </c>
      <c r="I1243" s="13">
        <v>2</v>
      </c>
      <c r="J1243" s="21">
        <f t="shared" si="166"/>
        <v>7.537688442211055E-4</v>
      </c>
      <c r="K1243" s="241" t="str">
        <f t="shared" si="165"/>
        <v/>
      </c>
      <c r="L1243" s="14">
        <v>2</v>
      </c>
      <c r="M1243" s="21">
        <f t="shared" si="167"/>
        <v>7.537688442211055E-4</v>
      </c>
    </row>
    <row r="1244" spans="1:13" ht="15.6" x14ac:dyDescent="0.4">
      <c r="A1244" s="295"/>
      <c r="B1244" s="298"/>
      <c r="C1244" s="292"/>
      <c r="D1244" s="292"/>
      <c r="E1244" s="302"/>
      <c r="F1244" s="7"/>
      <c r="G1244" s="235">
        <v>351</v>
      </c>
      <c r="H1244" s="52" t="s">
        <v>181</v>
      </c>
      <c r="I1244" s="13">
        <v>1</v>
      </c>
      <c r="J1244" s="21">
        <f t="shared" si="166"/>
        <v>3.7688442211055275E-4</v>
      </c>
      <c r="K1244" s="241" t="str">
        <f t="shared" si="165"/>
        <v/>
      </c>
      <c r="L1244" s="14">
        <v>1</v>
      </c>
      <c r="M1244" s="21">
        <f t="shared" si="167"/>
        <v>3.7688442211055275E-4</v>
      </c>
    </row>
    <row r="1245" spans="1:13" ht="15.6" x14ac:dyDescent="0.4">
      <c r="A1245" s="295"/>
      <c r="B1245" s="298"/>
      <c r="C1245" s="292"/>
      <c r="D1245" s="292"/>
      <c r="E1245" s="302"/>
      <c r="F1245" s="7"/>
      <c r="G1245" s="235">
        <v>352</v>
      </c>
      <c r="H1245" s="52" t="s">
        <v>408</v>
      </c>
      <c r="I1245" s="13">
        <v>3</v>
      </c>
      <c r="J1245" s="21">
        <f t="shared" si="166"/>
        <v>1.1306532663316582E-3</v>
      </c>
      <c r="K1245" s="241" t="str">
        <f t="shared" si="165"/>
        <v/>
      </c>
      <c r="L1245" s="14">
        <v>3</v>
      </c>
      <c r="M1245" s="21">
        <f t="shared" si="167"/>
        <v>1.1306532663316582E-3</v>
      </c>
    </row>
    <row r="1246" spans="1:13" ht="25.2" x14ac:dyDescent="0.4">
      <c r="A1246" s="295"/>
      <c r="B1246" s="298"/>
      <c r="C1246" s="292"/>
      <c r="D1246" s="292"/>
      <c r="E1246" s="302"/>
      <c r="F1246" s="7"/>
      <c r="G1246" s="235">
        <v>353</v>
      </c>
      <c r="H1246" s="52" t="s">
        <v>409</v>
      </c>
      <c r="I1246" s="13">
        <v>3</v>
      </c>
      <c r="J1246" s="21">
        <f t="shared" si="166"/>
        <v>1.1306532663316582E-3</v>
      </c>
      <c r="K1246" s="241" t="str">
        <f t="shared" si="165"/>
        <v/>
      </c>
      <c r="L1246" s="14">
        <v>3</v>
      </c>
      <c r="M1246" s="21">
        <f t="shared" si="167"/>
        <v>1.1306532663316582E-3</v>
      </c>
    </row>
    <row r="1247" spans="1:13" ht="50.4" x14ac:dyDescent="0.4">
      <c r="A1247" s="295"/>
      <c r="B1247" s="298"/>
      <c r="C1247" s="292" t="s">
        <v>231</v>
      </c>
      <c r="D1247" s="292" t="s">
        <v>331</v>
      </c>
      <c r="E1247" s="302"/>
      <c r="F1247" s="7"/>
      <c r="G1247" s="235">
        <v>354</v>
      </c>
      <c r="H1247" s="52" t="s">
        <v>405</v>
      </c>
      <c r="I1247" s="13">
        <v>3</v>
      </c>
      <c r="J1247" s="21">
        <f t="shared" si="166"/>
        <v>1.1306532663316582E-3</v>
      </c>
      <c r="K1247" s="241" t="str">
        <f t="shared" si="165"/>
        <v/>
      </c>
      <c r="L1247" s="14">
        <v>3</v>
      </c>
      <c r="M1247" s="21">
        <f t="shared" si="167"/>
        <v>1.1306532663316582E-3</v>
      </c>
    </row>
    <row r="1248" spans="1:13" ht="15.6" x14ac:dyDescent="0.4">
      <c r="A1248" s="295"/>
      <c r="B1248" s="298"/>
      <c r="C1248" s="292"/>
      <c r="D1248" s="292"/>
      <c r="E1248" s="302"/>
      <c r="F1248" s="7"/>
      <c r="G1248" s="235">
        <v>355</v>
      </c>
      <c r="H1248" s="52" t="s">
        <v>410</v>
      </c>
      <c r="I1248" s="13">
        <v>1</v>
      </c>
      <c r="J1248" s="21">
        <f t="shared" si="166"/>
        <v>3.7688442211055275E-4</v>
      </c>
      <c r="K1248" s="241" t="str">
        <f t="shared" si="165"/>
        <v/>
      </c>
      <c r="L1248" s="14">
        <v>1</v>
      </c>
      <c r="M1248" s="21">
        <f t="shared" si="167"/>
        <v>3.7688442211055275E-4</v>
      </c>
    </row>
    <row r="1249" spans="1:13" ht="15.6" x14ac:dyDescent="0.4">
      <c r="A1249" s="295"/>
      <c r="B1249" s="298"/>
      <c r="C1249" s="292"/>
      <c r="D1249" s="292"/>
      <c r="E1249" s="302"/>
      <c r="F1249" s="7"/>
      <c r="G1249" s="235">
        <v>356</v>
      </c>
      <c r="H1249" s="52" t="s">
        <v>179</v>
      </c>
      <c r="I1249" s="13">
        <v>1</v>
      </c>
      <c r="J1249" s="21">
        <f t="shared" si="166"/>
        <v>3.7688442211055275E-4</v>
      </c>
      <c r="K1249" s="241" t="str">
        <f t="shared" si="165"/>
        <v/>
      </c>
      <c r="L1249" s="14">
        <v>1</v>
      </c>
      <c r="M1249" s="21">
        <f t="shared" si="167"/>
        <v>3.7688442211055275E-4</v>
      </c>
    </row>
    <row r="1250" spans="1:13" ht="25.2" x14ac:dyDescent="0.4">
      <c r="A1250" s="295"/>
      <c r="B1250" s="298"/>
      <c r="C1250" s="292"/>
      <c r="D1250" s="292"/>
      <c r="E1250" s="302"/>
      <c r="F1250" s="7"/>
      <c r="G1250" s="235">
        <v>357</v>
      </c>
      <c r="H1250" s="52" t="s">
        <v>1057</v>
      </c>
      <c r="I1250" s="13">
        <v>2</v>
      </c>
      <c r="J1250" s="21">
        <f t="shared" si="166"/>
        <v>7.537688442211055E-4</v>
      </c>
      <c r="K1250" s="241" t="str">
        <f t="shared" si="165"/>
        <v/>
      </c>
      <c r="L1250" s="14">
        <v>2</v>
      </c>
      <c r="M1250" s="21">
        <f t="shared" si="167"/>
        <v>7.537688442211055E-4</v>
      </c>
    </row>
    <row r="1251" spans="1:13" ht="15.6" x14ac:dyDescent="0.4">
      <c r="A1251" s="295"/>
      <c r="B1251" s="298"/>
      <c r="C1251" s="292"/>
      <c r="D1251" s="292"/>
      <c r="E1251" s="302"/>
      <c r="F1251" s="7"/>
      <c r="G1251" s="235">
        <v>358</v>
      </c>
      <c r="H1251" s="52" t="s">
        <v>1058</v>
      </c>
      <c r="I1251" s="13">
        <v>1</v>
      </c>
      <c r="J1251" s="21">
        <f t="shared" si="166"/>
        <v>3.7688442211055275E-4</v>
      </c>
      <c r="K1251" s="241" t="str">
        <f t="shared" si="165"/>
        <v/>
      </c>
      <c r="L1251" s="14">
        <v>1</v>
      </c>
      <c r="M1251" s="21">
        <f t="shared" si="167"/>
        <v>3.7688442211055275E-4</v>
      </c>
    </row>
    <row r="1252" spans="1:13" ht="15.6" x14ac:dyDescent="0.4">
      <c r="A1252" s="295"/>
      <c r="B1252" s="298"/>
      <c r="C1252" s="292"/>
      <c r="D1252" s="292"/>
      <c r="E1252" s="302"/>
      <c r="F1252" s="7"/>
      <c r="G1252" s="235">
        <v>359</v>
      </c>
      <c r="H1252" s="52" t="s">
        <v>408</v>
      </c>
      <c r="I1252" s="13">
        <v>3</v>
      </c>
      <c r="J1252" s="21">
        <f t="shared" si="166"/>
        <v>1.1306532663316582E-3</v>
      </c>
      <c r="K1252" s="241" t="str">
        <f t="shared" si="165"/>
        <v/>
      </c>
      <c r="L1252" s="14">
        <v>3</v>
      </c>
      <c r="M1252" s="21">
        <f t="shared" si="167"/>
        <v>1.1306532663316582E-3</v>
      </c>
    </row>
    <row r="1253" spans="1:13" ht="25.2" x14ac:dyDescent="0.4">
      <c r="A1253" s="295"/>
      <c r="B1253" s="298"/>
      <c r="C1253" s="292"/>
      <c r="D1253" s="292"/>
      <c r="E1253" s="302"/>
      <c r="F1253" s="7"/>
      <c r="G1253" s="235">
        <v>360</v>
      </c>
      <c r="H1253" s="52" t="s">
        <v>409</v>
      </c>
      <c r="I1253" s="13">
        <v>3</v>
      </c>
      <c r="J1253" s="21">
        <f t="shared" si="166"/>
        <v>1.1306532663316582E-3</v>
      </c>
      <c r="K1253" s="241" t="str">
        <f t="shared" si="165"/>
        <v/>
      </c>
      <c r="L1253" s="14">
        <v>3</v>
      </c>
      <c r="M1253" s="21">
        <f t="shared" si="167"/>
        <v>1.1306532663316582E-3</v>
      </c>
    </row>
    <row r="1254" spans="1:13" ht="15.6" x14ac:dyDescent="0.4">
      <c r="A1254" s="295"/>
      <c r="B1254" s="298"/>
      <c r="C1254" s="292" t="s">
        <v>232</v>
      </c>
      <c r="D1254" s="292" t="s">
        <v>174</v>
      </c>
      <c r="E1254" s="302"/>
      <c r="F1254" s="7"/>
      <c r="G1254" s="235">
        <v>361</v>
      </c>
      <c r="H1254" s="52" t="s">
        <v>1059</v>
      </c>
      <c r="I1254" s="13">
        <v>2</v>
      </c>
      <c r="J1254" s="21">
        <f t="shared" si="166"/>
        <v>7.537688442211055E-4</v>
      </c>
      <c r="K1254" s="241" t="str">
        <f t="shared" si="165"/>
        <v/>
      </c>
      <c r="L1254" s="14">
        <v>2</v>
      </c>
      <c r="M1254" s="21">
        <f t="shared" si="167"/>
        <v>7.537688442211055E-4</v>
      </c>
    </row>
    <row r="1255" spans="1:13" ht="37.799999999999997" x14ac:dyDescent="0.4">
      <c r="A1255" s="295"/>
      <c r="B1255" s="298"/>
      <c r="C1255" s="292"/>
      <c r="D1255" s="292"/>
      <c r="E1255" s="302"/>
      <c r="F1255" s="7"/>
      <c r="G1255" s="235">
        <v>362</v>
      </c>
      <c r="H1255" s="52" t="s">
        <v>411</v>
      </c>
      <c r="I1255" s="13">
        <v>3</v>
      </c>
      <c r="J1255" s="21">
        <f t="shared" si="166"/>
        <v>1.1306532663316582E-3</v>
      </c>
      <c r="K1255" s="241" t="str">
        <f t="shared" si="165"/>
        <v/>
      </c>
      <c r="L1255" s="14">
        <v>3</v>
      </c>
      <c r="M1255" s="21">
        <f t="shared" si="167"/>
        <v>1.1306532663316582E-3</v>
      </c>
    </row>
    <row r="1256" spans="1:13" ht="15.6" x14ac:dyDescent="0.4">
      <c r="A1256" s="295"/>
      <c r="B1256" s="298"/>
      <c r="C1256" s="292"/>
      <c r="D1256" s="292"/>
      <c r="E1256" s="302"/>
      <c r="F1256" s="7"/>
      <c r="G1256" s="235">
        <v>363</v>
      </c>
      <c r="H1256" s="52" t="s">
        <v>182</v>
      </c>
      <c r="I1256" s="13">
        <v>1</v>
      </c>
      <c r="J1256" s="21">
        <f t="shared" si="166"/>
        <v>3.7688442211055275E-4</v>
      </c>
      <c r="K1256" s="241" t="str">
        <f t="shared" si="165"/>
        <v/>
      </c>
      <c r="L1256" s="14">
        <v>1</v>
      </c>
      <c r="M1256" s="21">
        <f t="shared" si="167"/>
        <v>3.7688442211055275E-4</v>
      </c>
    </row>
    <row r="1257" spans="1:13" ht="15.6" x14ac:dyDescent="0.4">
      <c r="A1257" s="295"/>
      <c r="B1257" s="298"/>
      <c r="C1257" s="292"/>
      <c r="D1257" s="292"/>
      <c r="E1257" s="302"/>
      <c r="F1257" s="7"/>
      <c r="G1257" s="235">
        <v>364</v>
      </c>
      <c r="H1257" s="52" t="s">
        <v>408</v>
      </c>
      <c r="I1257" s="13">
        <v>3</v>
      </c>
      <c r="J1257" s="21">
        <f t="shared" si="166"/>
        <v>1.1306532663316582E-3</v>
      </c>
      <c r="K1257" s="241" t="str">
        <f t="shared" si="165"/>
        <v/>
      </c>
      <c r="L1257" s="14">
        <v>3</v>
      </c>
      <c r="M1257" s="21">
        <f t="shared" si="167"/>
        <v>1.1306532663316582E-3</v>
      </c>
    </row>
    <row r="1258" spans="1:13" ht="25.2" x14ac:dyDescent="0.4">
      <c r="A1258" s="295"/>
      <c r="B1258" s="298"/>
      <c r="C1258" s="292"/>
      <c r="D1258" s="292"/>
      <c r="E1258" s="302"/>
      <c r="F1258" s="7"/>
      <c r="G1258" s="235">
        <v>365</v>
      </c>
      <c r="H1258" s="52" t="s">
        <v>409</v>
      </c>
      <c r="I1258" s="13">
        <v>3</v>
      </c>
      <c r="J1258" s="21">
        <f t="shared" si="166"/>
        <v>1.1306532663316582E-3</v>
      </c>
      <c r="K1258" s="241" t="str">
        <f t="shared" si="165"/>
        <v/>
      </c>
      <c r="L1258" s="14">
        <v>3</v>
      </c>
      <c r="M1258" s="21">
        <f t="shared" si="167"/>
        <v>1.1306532663316582E-3</v>
      </c>
    </row>
    <row r="1259" spans="1:13" ht="25.2" x14ac:dyDescent="0.4">
      <c r="A1259" s="295"/>
      <c r="B1259" s="298"/>
      <c r="C1259" s="292" t="s">
        <v>137</v>
      </c>
      <c r="D1259" s="292" t="s">
        <v>175</v>
      </c>
      <c r="E1259" s="302"/>
      <c r="F1259" s="7"/>
      <c r="G1259" s="235">
        <v>366</v>
      </c>
      <c r="H1259" s="52" t="s">
        <v>428</v>
      </c>
      <c r="I1259" s="13">
        <v>3</v>
      </c>
      <c r="J1259" s="21">
        <f t="shared" si="166"/>
        <v>1.1306532663316582E-3</v>
      </c>
      <c r="K1259" s="241" t="str">
        <f t="shared" si="165"/>
        <v/>
      </c>
      <c r="L1259" s="14">
        <v>3</v>
      </c>
      <c r="M1259" s="21">
        <f t="shared" si="167"/>
        <v>1.1306532663316582E-3</v>
      </c>
    </row>
    <row r="1260" spans="1:13" ht="15.6" x14ac:dyDescent="0.4">
      <c r="A1260" s="295"/>
      <c r="B1260" s="298"/>
      <c r="C1260" s="292"/>
      <c r="D1260" s="292"/>
      <c r="E1260" s="302"/>
      <c r="F1260" s="7"/>
      <c r="G1260" s="235">
        <v>367</v>
      </c>
      <c r="H1260" s="52" t="s">
        <v>1060</v>
      </c>
      <c r="I1260" s="13">
        <v>2</v>
      </c>
      <c r="J1260" s="21">
        <f t="shared" si="166"/>
        <v>7.537688442211055E-4</v>
      </c>
      <c r="K1260" s="241" t="str">
        <f t="shared" si="165"/>
        <v/>
      </c>
      <c r="L1260" s="14">
        <v>2</v>
      </c>
      <c r="M1260" s="21">
        <f t="shared" si="167"/>
        <v>7.537688442211055E-4</v>
      </c>
    </row>
    <row r="1261" spans="1:13" ht="25.2" x14ac:dyDescent="0.4">
      <c r="A1261" s="295"/>
      <c r="B1261" s="298"/>
      <c r="C1261" s="292"/>
      <c r="D1261" s="292"/>
      <c r="E1261" s="302"/>
      <c r="F1261" s="7"/>
      <c r="G1261" s="235">
        <v>368</v>
      </c>
      <c r="H1261" s="52" t="s">
        <v>183</v>
      </c>
      <c r="I1261" s="13">
        <v>2</v>
      </c>
      <c r="J1261" s="21">
        <f t="shared" si="166"/>
        <v>7.537688442211055E-4</v>
      </c>
      <c r="K1261" s="241" t="str">
        <f t="shared" si="165"/>
        <v/>
      </c>
      <c r="L1261" s="14">
        <v>2</v>
      </c>
      <c r="M1261" s="21">
        <f t="shared" si="167"/>
        <v>7.537688442211055E-4</v>
      </c>
    </row>
    <row r="1262" spans="1:13" ht="15.6" x14ac:dyDescent="0.4">
      <c r="A1262" s="295"/>
      <c r="B1262" s="298"/>
      <c r="C1262" s="292"/>
      <c r="D1262" s="292"/>
      <c r="E1262" s="302"/>
      <c r="F1262" s="7"/>
      <c r="G1262" s="235">
        <v>369</v>
      </c>
      <c r="H1262" s="52" t="s">
        <v>184</v>
      </c>
      <c r="I1262" s="13">
        <v>1</v>
      </c>
      <c r="J1262" s="21">
        <f t="shared" si="166"/>
        <v>3.7688442211055275E-4</v>
      </c>
      <c r="K1262" s="241" t="str">
        <f t="shared" si="165"/>
        <v/>
      </c>
      <c r="L1262" s="14">
        <v>1</v>
      </c>
      <c r="M1262" s="21">
        <f t="shared" si="167"/>
        <v>3.7688442211055275E-4</v>
      </c>
    </row>
    <row r="1263" spans="1:13" ht="15.6" x14ac:dyDescent="0.4">
      <c r="A1263" s="295"/>
      <c r="B1263" s="298"/>
      <c r="C1263" s="292"/>
      <c r="D1263" s="292"/>
      <c r="E1263" s="302"/>
      <c r="F1263" s="7"/>
      <c r="G1263" s="235">
        <v>370</v>
      </c>
      <c r="H1263" s="52" t="s">
        <v>185</v>
      </c>
      <c r="I1263" s="13">
        <v>1</v>
      </c>
      <c r="J1263" s="21">
        <f t="shared" si="166"/>
        <v>3.7688442211055275E-4</v>
      </c>
      <c r="K1263" s="241" t="str">
        <f t="shared" si="165"/>
        <v/>
      </c>
      <c r="L1263" s="14">
        <v>1</v>
      </c>
      <c r="M1263" s="21">
        <f t="shared" si="167"/>
        <v>3.7688442211055275E-4</v>
      </c>
    </row>
    <row r="1264" spans="1:13" ht="25.2" x14ac:dyDescent="0.4">
      <c r="A1264" s="295"/>
      <c r="B1264" s="298"/>
      <c r="C1264" s="292"/>
      <c r="D1264" s="292"/>
      <c r="E1264" s="302"/>
      <c r="F1264" s="7"/>
      <c r="G1264" s="235">
        <v>371</v>
      </c>
      <c r="H1264" s="52" t="s">
        <v>409</v>
      </c>
      <c r="I1264" s="13">
        <v>3</v>
      </c>
      <c r="J1264" s="21">
        <f t="shared" si="166"/>
        <v>1.1306532663316582E-3</v>
      </c>
      <c r="K1264" s="241" t="str">
        <f t="shared" si="165"/>
        <v/>
      </c>
      <c r="L1264" s="14">
        <v>3</v>
      </c>
      <c r="M1264" s="21">
        <f t="shared" si="167"/>
        <v>1.1306532663316582E-3</v>
      </c>
    </row>
    <row r="1265" spans="1:13" ht="50.4" x14ac:dyDescent="0.4">
      <c r="A1265" s="295"/>
      <c r="B1265" s="298"/>
      <c r="C1265" s="292" t="s">
        <v>233</v>
      </c>
      <c r="D1265" s="292" t="s">
        <v>296</v>
      </c>
      <c r="E1265" s="302"/>
      <c r="F1265" s="7"/>
      <c r="G1265" s="235">
        <v>372</v>
      </c>
      <c r="H1265" s="52" t="s">
        <v>405</v>
      </c>
      <c r="I1265" s="13">
        <v>3</v>
      </c>
      <c r="J1265" s="21">
        <f t="shared" si="166"/>
        <v>1.1306532663316582E-3</v>
      </c>
      <c r="K1265" s="241" t="str">
        <f t="shared" si="165"/>
        <v/>
      </c>
      <c r="L1265" s="14">
        <v>3</v>
      </c>
      <c r="M1265" s="21">
        <f t="shared" si="167"/>
        <v>1.1306532663316582E-3</v>
      </c>
    </row>
    <row r="1266" spans="1:13" ht="15.6" x14ac:dyDescent="0.4">
      <c r="A1266" s="295"/>
      <c r="B1266" s="298"/>
      <c r="C1266" s="292"/>
      <c r="D1266" s="292"/>
      <c r="E1266" s="302"/>
      <c r="F1266" s="7"/>
      <c r="G1266" s="235">
        <v>373</v>
      </c>
      <c r="H1266" s="52" t="s">
        <v>186</v>
      </c>
      <c r="I1266" s="13">
        <v>1</v>
      </c>
      <c r="J1266" s="21">
        <f t="shared" si="166"/>
        <v>3.7688442211055275E-4</v>
      </c>
      <c r="K1266" s="241" t="str">
        <f t="shared" si="165"/>
        <v/>
      </c>
      <c r="L1266" s="14">
        <v>1</v>
      </c>
      <c r="M1266" s="21">
        <f t="shared" si="167"/>
        <v>3.7688442211055275E-4</v>
      </c>
    </row>
    <row r="1267" spans="1:13" ht="15.6" x14ac:dyDescent="0.4">
      <c r="A1267" s="295"/>
      <c r="B1267" s="298"/>
      <c r="C1267" s="292"/>
      <c r="D1267" s="292"/>
      <c r="E1267" s="302"/>
      <c r="F1267" s="7"/>
      <c r="G1267" s="235">
        <v>374</v>
      </c>
      <c r="H1267" s="52" t="s">
        <v>412</v>
      </c>
      <c r="I1267" s="13">
        <v>1</v>
      </c>
      <c r="J1267" s="21">
        <f t="shared" si="166"/>
        <v>3.7688442211055275E-4</v>
      </c>
      <c r="K1267" s="241" t="str">
        <f t="shared" si="165"/>
        <v/>
      </c>
      <c r="L1267" s="14">
        <v>1</v>
      </c>
      <c r="M1267" s="21">
        <f t="shared" si="167"/>
        <v>3.7688442211055275E-4</v>
      </c>
    </row>
    <row r="1268" spans="1:13" ht="15.6" x14ac:dyDescent="0.4">
      <c r="A1268" s="295"/>
      <c r="B1268" s="298"/>
      <c r="C1268" s="292"/>
      <c r="D1268" s="292"/>
      <c r="E1268" s="302"/>
      <c r="F1268" s="7"/>
      <c r="G1268" s="235">
        <v>375</v>
      </c>
      <c r="H1268" s="52" t="s">
        <v>179</v>
      </c>
      <c r="I1268" s="13">
        <v>1</v>
      </c>
      <c r="J1268" s="21">
        <f t="shared" si="166"/>
        <v>3.7688442211055275E-4</v>
      </c>
      <c r="K1268" s="241" t="str">
        <f t="shared" si="165"/>
        <v/>
      </c>
      <c r="L1268" s="14">
        <v>1</v>
      </c>
      <c r="M1268" s="21">
        <f t="shared" si="167"/>
        <v>3.7688442211055275E-4</v>
      </c>
    </row>
    <row r="1269" spans="1:13" ht="15.6" x14ac:dyDescent="0.4">
      <c r="A1269" s="295"/>
      <c r="B1269" s="298"/>
      <c r="C1269" s="292"/>
      <c r="D1269" s="292"/>
      <c r="E1269" s="302"/>
      <c r="F1269" s="7"/>
      <c r="G1269" s="235">
        <v>376</v>
      </c>
      <c r="H1269" s="52" t="s">
        <v>187</v>
      </c>
      <c r="I1269" s="13">
        <v>2</v>
      </c>
      <c r="J1269" s="21">
        <f t="shared" si="166"/>
        <v>7.537688442211055E-4</v>
      </c>
      <c r="K1269" s="241" t="str">
        <f t="shared" si="165"/>
        <v/>
      </c>
      <c r="L1269" s="14">
        <v>2</v>
      </c>
      <c r="M1269" s="21">
        <f t="shared" si="167"/>
        <v>7.537688442211055E-4</v>
      </c>
    </row>
    <row r="1270" spans="1:13" ht="25.2" x14ac:dyDescent="0.4">
      <c r="A1270" s="295"/>
      <c r="B1270" s="298"/>
      <c r="C1270" s="292"/>
      <c r="D1270" s="292"/>
      <c r="E1270" s="302"/>
      <c r="F1270" s="7"/>
      <c r="G1270" s="235">
        <v>377</v>
      </c>
      <c r="H1270" s="52" t="s">
        <v>413</v>
      </c>
      <c r="I1270" s="13">
        <v>1</v>
      </c>
      <c r="J1270" s="21">
        <f t="shared" si="166"/>
        <v>3.7688442211055275E-4</v>
      </c>
      <c r="K1270" s="241" t="str">
        <f t="shared" si="165"/>
        <v/>
      </c>
      <c r="L1270" s="14">
        <v>1</v>
      </c>
      <c r="M1270" s="21">
        <f t="shared" si="167"/>
        <v>3.7688442211055275E-4</v>
      </c>
    </row>
    <row r="1271" spans="1:13" ht="15.6" x14ac:dyDescent="0.4">
      <c r="A1271" s="295"/>
      <c r="B1271" s="298"/>
      <c r="C1271" s="292"/>
      <c r="D1271" s="292"/>
      <c r="E1271" s="302"/>
      <c r="F1271" s="7"/>
      <c r="G1271" s="235">
        <v>378</v>
      </c>
      <c r="H1271" s="52" t="s">
        <v>408</v>
      </c>
      <c r="I1271" s="13">
        <v>3</v>
      </c>
      <c r="J1271" s="21">
        <f t="shared" si="166"/>
        <v>1.1306532663316582E-3</v>
      </c>
      <c r="K1271" s="241" t="str">
        <f t="shared" si="165"/>
        <v/>
      </c>
      <c r="L1271" s="14">
        <v>3</v>
      </c>
      <c r="M1271" s="21">
        <f t="shared" si="167"/>
        <v>1.1306532663316582E-3</v>
      </c>
    </row>
    <row r="1272" spans="1:13" ht="25.2" x14ac:dyDescent="0.4">
      <c r="A1272" s="295"/>
      <c r="B1272" s="298"/>
      <c r="C1272" s="292"/>
      <c r="D1272" s="292"/>
      <c r="E1272" s="302"/>
      <c r="F1272" s="7"/>
      <c r="G1272" s="235">
        <v>379</v>
      </c>
      <c r="H1272" s="52" t="s">
        <v>409</v>
      </c>
      <c r="I1272" s="13">
        <v>3</v>
      </c>
      <c r="J1272" s="21">
        <f t="shared" si="166"/>
        <v>1.1306532663316582E-3</v>
      </c>
      <c r="K1272" s="241" t="str">
        <f t="shared" si="165"/>
        <v/>
      </c>
      <c r="L1272" s="14">
        <v>3</v>
      </c>
      <c r="M1272" s="21">
        <f t="shared" si="167"/>
        <v>1.1306532663316582E-3</v>
      </c>
    </row>
    <row r="1273" spans="1:13" ht="50.4" x14ac:dyDescent="0.4">
      <c r="A1273" s="295"/>
      <c r="B1273" s="298"/>
      <c r="C1273" s="292" t="s">
        <v>234</v>
      </c>
      <c r="D1273" s="292" t="s">
        <v>176</v>
      </c>
      <c r="E1273" s="302"/>
      <c r="F1273" s="7"/>
      <c r="G1273" s="235">
        <v>380</v>
      </c>
      <c r="H1273" s="52" t="s">
        <v>414</v>
      </c>
      <c r="I1273" s="13">
        <v>3</v>
      </c>
      <c r="J1273" s="21">
        <f t="shared" si="166"/>
        <v>1.1306532663316582E-3</v>
      </c>
      <c r="K1273" s="241" t="str">
        <f t="shared" si="165"/>
        <v/>
      </c>
      <c r="L1273" s="14">
        <v>3</v>
      </c>
      <c r="M1273" s="21">
        <f t="shared" si="167"/>
        <v>1.1306532663316582E-3</v>
      </c>
    </row>
    <row r="1274" spans="1:13" ht="15.6" x14ac:dyDescent="0.4">
      <c r="A1274" s="295"/>
      <c r="B1274" s="298"/>
      <c r="C1274" s="292"/>
      <c r="D1274" s="292"/>
      <c r="E1274" s="302"/>
      <c r="F1274" s="7"/>
      <c r="G1274" s="235">
        <v>381</v>
      </c>
      <c r="H1274" s="52" t="s">
        <v>188</v>
      </c>
      <c r="I1274" s="13">
        <v>2</v>
      </c>
      <c r="J1274" s="21">
        <f t="shared" si="166"/>
        <v>7.537688442211055E-4</v>
      </c>
      <c r="K1274" s="241" t="str">
        <f t="shared" si="165"/>
        <v/>
      </c>
      <c r="L1274" s="14">
        <v>2</v>
      </c>
      <c r="M1274" s="21">
        <f t="shared" si="167"/>
        <v>7.537688442211055E-4</v>
      </c>
    </row>
    <row r="1275" spans="1:13" ht="25.2" x14ac:dyDescent="0.4">
      <c r="A1275" s="295"/>
      <c r="B1275" s="298"/>
      <c r="C1275" s="292"/>
      <c r="D1275" s="292"/>
      <c r="E1275" s="302"/>
      <c r="F1275" s="7"/>
      <c r="G1275" s="235">
        <v>382</v>
      </c>
      <c r="H1275" s="52" t="s">
        <v>1104</v>
      </c>
      <c r="I1275" s="13">
        <v>2</v>
      </c>
      <c r="J1275" s="21">
        <f t="shared" si="166"/>
        <v>7.537688442211055E-4</v>
      </c>
      <c r="K1275" s="241" t="str">
        <f t="shared" si="165"/>
        <v/>
      </c>
      <c r="L1275" s="14">
        <v>2</v>
      </c>
      <c r="M1275" s="21">
        <f t="shared" si="167"/>
        <v>7.537688442211055E-4</v>
      </c>
    </row>
    <row r="1276" spans="1:13" ht="15.6" x14ac:dyDescent="0.4">
      <c r="A1276" s="295"/>
      <c r="B1276" s="298"/>
      <c r="C1276" s="292"/>
      <c r="D1276" s="292"/>
      <c r="E1276" s="302"/>
      <c r="F1276" s="7"/>
      <c r="G1276" s="235">
        <v>383</v>
      </c>
      <c r="H1276" s="52" t="s">
        <v>189</v>
      </c>
      <c r="I1276" s="13">
        <v>1</v>
      </c>
      <c r="J1276" s="21">
        <f t="shared" si="166"/>
        <v>3.7688442211055275E-4</v>
      </c>
      <c r="K1276" s="241" t="str">
        <f t="shared" si="165"/>
        <v/>
      </c>
      <c r="L1276" s="14">
        <v>1</v>
      </c>
      <c r="M1276" s="21">
        <f t="shared" si="167"/>
        <v>3.7688442211055275E-4</v>
      </c>
    </row>
    <row r="1277" spans="1:13" ht="25.2" x14ac:dyDescent="0.4">
      <c r="A1277" s="295"/>
      <c r="B1277" s="298"/>
      <c r="C1277" s="292"/>
      <c r="D1277" s="292"/>
      <c r="E1277" s="302"/>
      <c r="F1277" s="7"/>
      <c r="G1277" s="235">
        <v>384</v>
      </c>
      <c r="H1277" s="52" t="s">
        <v>409</v>
      </c>
      <c r="I1277" s="13">
        <v>3</v>
      </c>
      <c r="J1277" s="21">
        <f t="shared" si="166"/>
        <v>1.1306532663316582E-3</v>
      </c>
      <c r="K1277" s="241" t="str">
        <f t="shared" si="165"/>
        <v/>
      </c>
      <c r="L1277" s="14">
        <v>3</v>
      </c>
      <c r="M1277" s="21">
        <f t="shared" si="167"/>
        <v>1.1306532663316582E-3</v>
      </c>
    </row>
    <row r="1278" spans="1:13" ht="50.4" x14ac:dyDescent="0.4">
      <c r="A1278" s="295"/>
      <c r="B1278" s="298"/>
      <c r="C1278" s="292" t="s">
        <v>235</v>
      </c>
      <c r="D1278" s="292" t="s">
        <v>177</v>
      </c>
      <c r="E1278" s="302"/>
      <c r="F1278" s="7"/>
      <c r="G1278" s="235">
        <v>385</v>
      </c>
      <c r="H1278" s="52" t="s">
        <v>414</v>
      </c>
      <c r="I1278" s="13">
        <v>3</v>
      </c>
      <c r="J1278" s="21">
        <f t="shared" si="166"/>
        <v>1.1306532663316582E-3</v>
      </c>
      <c r="K1278" s="241" t="str">
        <f t="shared" si="165"/>
        <v/>
      </c>
      <c r="L1278" s="14">
        <v>3</v>
      </c>
      <c r="M1278" s="21">
        <f t="shared" si="167"/>
        <v>1.1306532663316582E-3</v>
      </c>
    </row>
    <row r="1279" spans="1:13" ht="15.6" x14ac:dyDescent="0.4">
      <c r="A1279" s="295"/>
      <c r="B1279" s="298"/>
      <c r="C1279" s="292"/>
      <c r="D1279" s="292"/>
      <c r="E1279" s="302"/>
      <c r="F1279" s="7"/>
      <c r="G1279" s="235">
        <v>386</v>
      </c>
      <c r="H1279" s="52" t="s">
        <v>415</v>
      </c>
      <c r="I1279" s="13">
        <v>2</v>
      </c>
      <c r="J1279" s="21">
        <f t="shared" si="166"/>
        <v>7.537688442211055E-4</v>
      </c>
      <c r="K1279" s="241" t="str">
        <f t="shared" si="165"/>
        <v/>
      </c>
      <c r="L1279" s="14">
        <v>2</v>
      </c>
      <c r="M1279" s="21">
        <f t="shared" si="167"/>
        <v>7.537688442211055E-4</v>
      </c>
    </row>
    <row r="1280" spans="1:13" ht="25.2" x14ac:dyDescent="0.4">
      <c r="A1280" s="295"/>
      <c r="B1280" s="298"/>
      <c r="C1280" s="292"/>
      <c r="D1280" s="292"/>
      <c r="E1280" s="302"/>
      <c r="F1280" s="7"/>
      <c r="G1280" s="235">
        <v>387</v>
      </c>
      <c r="H1280" s="52" t="s">
        <v>1103</v>
      </c>
      <c r="I1280" s="13">
        <v>2</v>
      </c>
      <c r="J1280" s="21">
        <f t="shared" si="166"/>
        <v>7.537688442211055E-4</v>
      </c>
      <c r="K1280" s="241" t="str">
        <f t="shared" si="165"/>
        <v/>
      </c>
      <c r="L1280" s="14">
        <v>2</v>
      </c>
      <c r="M1280" s="21">
        <f t="shared" si="167"/>
        <v>7.537688442211055E-4</v>
      </c>
    </row>
    <row r="1281" spans="1:13" ht="25.2" x14ac:dyDescent="0.4">
      <c r="A1281" s="295"/>
      <c r="B1281" s="298"/>
      <c r="C1281" s="292"/>
      <c r="D1281" s="292"/>
      <c r="E1281" s="302"/>
      <c r="F1281" s="7"/>
      <c r="G1281" s="235">
        <v>388</v>
      </c>
      <c r="H1281" s="52" t="s">
        <v>409</v>
      </c>
      <c r="I1281" s="13">
        <v>3</v>
      </c>
      <c r="J1281" s="21">
        <f t="shared" si="166"/>
        <v>1.1306532663316582E-3</v>
      </c>
      <c r="K1281" s="241" t="str">
        <f t="shared" si="165"/>
        <v/>
      </c>
      <c r="L1281" s="14">
        <v>3</v>
      </c>
      <c r="M1281" s="21">
        <f t="shared" si="167"/>
        <v>1.1306532663316582E-3</v>
      </c>
    </row>
    <row r="1282" spans="1:13" ht="50.4" x14ac:dyDescent="0.4">
      <c r="A1282" s="295"/>
      <c r="B1282" s="298"/>
      <c r="C1282" s="292" t="s">
        <v>236</v>
      </c>
      <c r="D1282" s="292" t="s">
        <v>1061</v>
      </c>
      <c r="E1282" s="302"/>
      <c r="F1282" s="7"/>
      <c r="G1282" s="235">
        <v>389</v>
      </c>
      <c r="H1282" s="52" t="s">
        <v>414</v>
      </c>
      <c r="I1282" s="13">
        <v>3</v>
      </c>
      <c r="J1282" s="21">
        <f t="shared" si="166"/>
        <v>1.1306532663316582E-3</v>
      </c>
      <c r="K1282" s="241" t="str">
        <f t="shared" si="165"/>
        <v/>
      </c>
      <c r="L1282" s="14">
        <v>3</v>
      </c>
      <c r="M1282" s="21">
        <f t="shared" si="167"/>
        <v>1.1306532663316582E-3</v>
      </c>
    </row>
    <row r="1283" spans="1:13" ht="25.2" x14ac:dyDescent="0.4">
      <c r="A1283" s="295"/>
      <c r="B1283" s="298"/>
      <c r="C1283" s="292"/>
      <c r="D1283" s="292"/>
      <c r="E1283" s="302"/>
      <c r="F1283" s="7"/>
      <c r="G1283" s="235">
        <v>390</v>
      </c>
      <c r="H1283" s="84" t="s">
        <v>416</v>
      </c>
      <c r="I1283" s="13">
        <v>3</v>
      </c>
      <c r="J1283" s="21">
        <f t="shared" si="166"/>
        <v>1.1306532663316582E-3</v>
      </c>
      <c r="K1283" s="241" t="str">
        <f t="shared" si="165"/>
        <v/>
      </c>
      <c r="L1283" s="14">
        <v>3</v>
      </c>
      <c r="M1283" s="21">
        <f t="shared" si="167"/>
        <v>1.1306532663316582E-3</v>
      </c>
    </row>
    <row r="1284" spans="1:13" ht="15.6" x14ac:dyDescent="0.4">
      <c r="A1284" s="295"/>
      <c r="B1284" s="298"/>
      <c r="C1284" s="292"/>
      <c r="D1284" s="292"/>
      <c r="E1284" s="302"/>
      <c r="F1284" s="7"/>
      <c r="G1284" s="235">
        <v>391</v>
      </c>
      <c r="H1284" s="52" t="s">
        <v>408</v>
      </c>
      <c r="I1284" s="13">
        <v>3</v>
      </c>
      <c r="J1284" s="21">
        <f t="shared" si="166"/>
        <v>1.1306532663316582E-3</v>
      </c>
      <c r="K1284" s="241" t="str">
        <f t="shared" si="165"/>
        <v/>
      </c>
      <c r="L1284" s="14">
        <v>3</v>
      </c>
      <c r="M1284" s="21">
        <f t="shared" si="167"/>
        <v>1.1306532663316582E-3</v>
      </c>
    </row>
    <row r="1285" spans="1:13" ht="25.2" x14ac:dyDescent="0.4">
      <c r="A1285" s="295"/>
      <c r="B1285" s="298"/>
      <c r="C1285" s="292"/>
      <c r="D1285" s="292"/>
      <c r="E1285" s="302"/>
      <c r="F1285" s="7"/>
      <c r="G1285" s="235">
        <v>392</v>
      </c>
      <c r="H1285" s="52" t="s">
        <v>409</v>
      </c>
      <c r="I1285" s="13">
        <v>3</v>
      </c>
      <c r="J1285" s="21">
        <f t="shared" si="166"/>
        <v>1.1306532663316582E-3</v>
      </c>
      <c r="K1285" s="241" t="str">
        <f t="shared" si="165"/>
        <v/>
      </c>
      <c r="L1285" s="14">
        <v>3</v>
      </c>
      <c r="M1285" s="21">
        <f t="shared" si="167"/>
        <v>1.1306532663316582E-3</v>
      </c>
    </row>
    <row r="1286" spans="1:13" ht="50.4" x14ac:dyDescent="0.4">
      <c r="A1286" s="295"/>
      <c r="B1286" s="298"/>
      <c r="C1286" s="227" t="s">
        <v>237</v>
      </c>
      <c r="D1286" s="227" t="s">
        <v>178</v>
      </c>
      <c r="E1286" s="302"/>
      <c r="F1286" s="7"/>
      <c r="G1286" s="235">
        <v>393</v>
      </c>
      <c r="H1286" s="52" t="s">
        <v>414</v>
      </c>
      <c r="I1286" s="13">
        <v>3</v>
      </c>
      <c r="J1286" s="21">
        <f t="shared" si="166"/>
        <v>1.1306532663316582E-3</v>
      </c>
      <c r="K1286" s="241" t="str">
        <f t="shared" si="165"/>
        <v/>
      </c>
      <c r="L1286" s="14">
        <v>3</v>
      </c>
      <c r="M1286" s="21">
        <f t="shared" si="167"/>
        <v>1.1306532663316582E-3</v>
      </c>
    </row>
    <row r="1287" spans="1:13" ht="15.6" x14ac:dyDescent="0.4">
      <c r="A1287" s="295"/>
      <c r="B1287" s="298"/>
      <c r="C1287" s="292" t="s">
        <v>238</v>
      </c>
      <c r="D1287" s="292" t="s">
        <v>786</v>
      </c>
      <c r="E1287" s="302"/>
      <c r="F1287" s="7"/>
      <c r="G1287" s="235">
        <v>394</v>
      </c>
      <c r="H1287" s="86" t="s">
        <v>417</v>
      </c>
      <c r="I1287" s="13">
        <v>2</v>
      </c>
      <c r="J1287" s="21">
        <f t="shared" si="166"/>
        <v>7.537688442211055E-4</v>
      </c>
      <c r="K1287" s="241" t="str">
        <f t="shared" si="165"/>
        <v/>
      </c>
      <c r="L1287" s="14">
        <v>2</v>
      </c>
      <c r="M1287" s="21">
        <f t="shared" si="167"/>
        <v>7.537688442211055E-4</v>
      </c>
    </row>
    <row r="1288" spans="1:13" ht="50.4" x14ac:dyDescent="0.4">
      <c r="A1288" s="295"/>
      <c r="B1288" s="298"/>
      <c r="C1288" s="292"/>
      <c r="D1288" s="292"/>
      <c r="E1288" s="302"/>
      <c r="F1288" s="7"/>
      <c r="G1288" s="235">
        <v>395</v>
      </c>
      <c r="H1288" s="52" t="s">
        <v>414</v>
      </c>
      <c r="I1288" s="13">
        <v>3</v>
      </c>
      <c r="J1288" s="21">
        <f t="shared" si="166"/>
        <v>1.1306532663316582E-3</v>
      </c>
      <c r="K1288" s="241" t="str">
        <f t="shared" si="165"/>
        <v/>
      </c>
      <c r="L1288" s="14">
        <v>3</v>
      </c>
      <c r="M1288" s="21">
        <f t="shared" si="167"/>
        <v>1.1306532663316582E-3</v>
      </c>
    </row>
    <row r="1289" spans="1:13" ht="25.2" x14ac:dyDescent="0.4">
      <c r="A1289" s="295"/>
      <c r="B1289" s="298"/>
      <c r="C1289" s="292"/>
      <c r="D1289" s="292"/>
      <c r="E1289" s="302"/>
      <c r="F1289" s="7"/>
      <c r="G1289" s="235">
        <v>396</v>
      </c>
      <c r="H1289" s="84" t="s">
        <v>190</v>
      </c>
      <c r="I1289" s="13">
        <v>3</v>
      </c>
      <c r="J1289" s="21">
        <f t="shared" si="166"/>
        <v>1.1306532663316582E-3</v>
      </c>
      <c r="K1289" s="241" t="str">
        <f t="shared" si="165"/>
        <v/>
      </c>
      <c r="L1289" s="14">
        <v>3</v>
      </c>
      <c r="M1289" s="21">
        <f t="shared" si="167"/>
        <v>1.1306532663316582E-3</v>
      </c>
    </row>
    <row r="1290" spans="1:13" ht="16.2" thickBot="1" x14ac:dyDescent="0.45">
      <c r="A1290" s="296"/>
      <c r="B1290" s="299"/>
      <c r="C1290" s="293"/>
      <c r="D1290" s="293"/>
      <c r="E1290" s="303"/>
      <c r="F1290" s="6"/>
      <c r="G1290" s="307" t="s">
        <v>146</v>
      </c>
      <c r="H1290" s="308"/>
      <c r="I1290" s="15">
        <f>SUM(I1231:I1289)</f>
        <v>129</v>
      </c>
      <c r="J1290" s="16">
        <f>SUM(J1231:J1289)</f>
        <v>4.8618090452261307E-2</v>
      </c>
      <c r="K1290" s="241" t="str">
        <f t="shared" si="165"/>
        <v/>
      </c>
      <c r="L1290" s="17">
        <f>SUM(L1231:L1289)</f>
        <v>129</v>
      </c>
      <c r="M1290" s="16">
        <f>SUM(M1231:M1289)</f>
        <v>4.8618090452261307E-2</v>
      </c>
    </row>
    <row r="1291" spans="1:13" ht="4.95" customHeight="1" thickBot="1" x14ac:dyDescent="0.45">
      <c r="A1291" s="189"/>
      <c r="B1291" s="190"/>
      <c r="C1291" s="36"/>
      <c r="D1291" s="36"/>
      <c r="E1291" s="36"/>
      <c r="F1291" s="4"/>
      <c r="G1291" s="34"/>
      <c r="H1291" s="191"/>
      <c r="I1291" s="171"/>
      <c r="J1291" s="192"/>
      <c r="K1291" s="4"/>
      <c r="L1291" s="193"/>
      <c r="M1291" s="194"/>
    </row>
    <row r="1292" spans="1:13" x14ac:dyDescent="0.3">
      <c r="A1292" s="232" t="s">
        <v>74</v>
      </c>
      <c r="B1292" s="317" t="s">
        <v>145</v>
      </c>
      <c r="C1292" s="317"/>
      <c r="D1292" s="317"/>
      <c r="E1292" s="317"/>
      <c r="F1292" s="317"/>
      <c r="G1292" s="317"/>
      <c r="H1292" s="317"/>
      <c r="I1292" s="317"/>
      <c r="J1292" s="318"/>
      <c r="K1292" s="38"/>
      <c r="L1292" s="32" t="s">
        <v>144</v>
      </c>
      <c r="M1292" s="67" t="s">
        <v>69</v>
      </c>
    </row>
    <row r="1293" spans="1:13" x14ac:dyDescent="0.3">
      <c r="A1293" s="235">
        <f t="shared" ref="A1293:A1351" si="168">G1231</f>
        <v>338</v>
      </c>
      <c r="B1293" s="290"/>
      <c r="C1293" s="290"/>
      <c r="D1293" s="290"/>
      <c r="E1293" s="290"/>
      <c r="F1293" s="290"/>
      <c r="G1293" s="290"/>
      <c r="H1293" s="290"/>
      <c r="I1293" s="290"/>
      <c r="J1293" s="291"/>
      <c r="K1293" s="55"/>
      <c r="L1293" s="44"/>
      <c r="M1293" s="90"/>
    </row>
    <row r="1294" spans="1:13" x14ac:dyDescent="0.3">
      <c r="A1294" s="235">
        <f t="shared" si="168"/>
        <v>339</v>
      </c>
      <c r="B1294" s="290"/>
      <c r="C1294" s="290"/>
      <c r="D1294" s="290"/>
      <c r="E1294" s="290"/>
      <c r="F1294" s="290"/>
      <c r="G1294" s="290"/>
      <c r="H1294" s="290"/>
      <c r="I1294" s="290"/>
      <c r="J1294" s="291"/>
      <c r="K1294" s="55"/>
      <c r="L1294" s="44"/>
      <c r="M1294" s="90"/>
    </row>
    <row r="1295" spans="1:13" x14ac:dyDescent="0.3">
      <c r="A1295" s="235">
        <f t="shared" si="168"/>
        <v>340</v>
      </c>
      <c r="B1295" s="290"/>
      <c r="C1295" s="290"/>
      <c r="D1295" s="290"/>
      <c r="E1295" s="290"/>
      <c r="F1295" s="290"/>
      <c r="G1295" s="290"/>
      <c r="H1295" s="290"/>
      <c r="I1295" s="290"/>
      <c r="J1295" s="291"/>
      <c r="K1295" s="55"/>
      <c r="L1295" s="44"/>
      <c r="M1295" s="90"/>
    </row>
    <row r="1296" spans="1:13" x14ac:dyDescent="0.3">
      <c r="A1296" s="235">
        <f t="shared" si="168"/>
        <v>341</v>
      </c>
      <c r="B1296" s="290"/>
      <c r="C1296" s="290"/>
      <c r="D1296" s="290"/>
      <c r="E1296" s="290"/>
      <c r="F1296" s="290"/>
      <c r="G1296" s="290"/>
      <c r="H1296" s="290"/>
      <c r="I1296" s="290"/>
      <c r="J1296" s="291"/>
      <c r="K1296" s="55"/>
      <c r="L1296" s="44"/>
      <c r="M1296" s="90"/>
    </row>
    <row r="1297" spans="1:13" x14ac:dyDescent="0.3">
      <c r="A1297" s="235">
        <f t="shared" si="168"/>
        <v>342</v>
      </c>
      <c r="B1297" s="290"/>
      <c r="C1297" s="290"/>
      <c r="D1297" s="290"/>
      <c r="E1297" s="290"/>
      <c r="F1297" s="290"/>
      <c r="G1297" s="290"/>
      <c r="H1297" s="290"/>
      <c r="I1297" s="290"/>
      <c r="J1297" s="291"/>
      <c r="K1297" s="55"/>
      <c r="L1297" s="44"/>
      <c r="M1297" s="90"/>
    </row>
    <row r="1298" spans="1:13" x14ac:dyDescent="0.3">
      <c r="A1298" s="235">
        <f t="shared" si="168"/>
        <v>343</v>
      </c>
      <c r="B1298" s="290"/>
      <c r="C1298" s="290"/>
      <c r="D1298" s="290"/>
      <c r="E1298" s="290"/>
      <c r="F1298" s="290"/>
      <c r="G1298" s="290"/>
      <c r="H1298" s="290"/>
      <c r="I1298" s="290"/>
      <c r="J1298" s="291"/>
      <c r="K1298" s="55"/>
      <c r="L1298" s="44"/>
      <c r="M1298" s="90"/>
    </row>
    <row r="1299" spans="1:13" x14ac:dyDescent="0.3">
      <c r="A1299" s="235">
        <f t="shared" si="168"/>
        <v>344</v>
      </c>
      <c r="B1299" s="290"/>
      <c r="C1299" s="290"/>
      <c r="D1299" s="290"/>
      <c r="E1299" s="290"/>
      <c r="F1299" s="290"/>
      <c r="G1299" s="290"/>
      <c r="H1299" s="290"/>
      <c r="I1299" s="290"/>
      <c r="J1299" s="291"/>
      <c r="K1299" s="55"/>
      <c r="L1299" s="44"/>
      <c r="M1299" s="90"/>
    </row>
    <row r="1300" spans="1:13" x14ac:dyDescent="0.3">
      <c r="A1300" s="235">
        <f t="shared" si="168"/>
        <v>345</v>
      </c>
      <c r="B1300" s="290"/>
      <c r="C1300" s="290"/>
      <c r="D1300" s="290"/>
      <c r="E1300" s="290"/>
      <c r="F1300" s="290"/>
      <c r="G1300" s="290"/>
      <c r="H1300" s="290"/>
      <c r="I1300" s="290"/>
      <c r="J1300" s="291"/>
      <c r="K1300" s="55"/>
      <c r="L1300" s="44"/>
      <c r="M1300" s="90"/>
    </row>
    <row r="1301" spans="1:13" x14ac:dyDescent="0.3">
      <c r="A1301" s="235">
        <f t="shared" si="168"/>
        <v>346</v>
      </c>
      <c r="B1301" s="290"/>
      <c r="C1301" s="290"/>
      <c r="D1301" s="290"/>
      <c r="E1301" s="290"/>
      <c r="F1301" s="290"/>
      <c r="G1301" s="290"/>
      <c r="H1301" s="290"/>
      <c r="I1301" s="290"/>
      <c r="J1301" s="291"/>
      <c r="K1301" s="55"/>
      <c r="L1301" s="44"/>
      <c r="M1301" s="90"/>
    </row>
    <row r="1302" spans="1:13" x14ac:dyDescent="0.3">
      <c r="A1302" s="235">
        <f t="shared" si="168"/>
        <v>347</v>
      </c>
      <c r="B1302" s="290"/>
      <c r="C1302" s="290"/>
      <c r="D1302" s="290"/>
      <c r="E1302" s="290"/>
      <c r="F1302" s="290"/>
      <c r="G1302" s="290"/>
      <c r="H1302" s="290"/>
      <c r="I1302" s="290"/>
      <c r="J1302" s="291"/>
      <c r="K1302" s="55"/>
      <c r="L1302" s="44"/>
      <c r="M1302" s="90"/>
    </row>
    <row r="1303" spans="1:13" x14ac:dyDescent="0.3">
      <c r="A1303" s="235">
        <f t="shared" si="168"/>
        <v>348</v>
      </c>
      <c r="B1303" s="290"/>
      <c r="C1303" s="290"/>
      <c r="D1303" s="290"/>
      <c r="E1303" s="290"/>
      <c r="F1303" s="290"/>
      <c r="G1303" s="290"/>
      <c r="H1303" s="290"/>
      <c r="I1303" s="290"/>
      <c r="J1303" s="291"/>
      <c r="K1303" s="55"/>
      <c r="L1303" s="44"/>
      <c r="M1303" s="90"/>
    </row>
    <row r="1304" spans="1:13" x14ac:dyDescent="0.3">
      <c r="A1304" s="235">
        <f t="shared" si="168"/>
        <v>349</v>
      </c>
      <c r="B1304" s="290"/>
      <c r="C1304" s="290"/>
      <c r="D1304" s="290"/>
      <c r="E1304" s="290"/>
      <c r="F1304" s="290"/>
      <c r="G1304" s="290"/>
      <c r="H1304" s="290"/>
      <c r="I1304" s="290"/>
      <c r="J1304" s="291"/>
      <c r="K1304" s="55"/>
      <c r="L1304" s="44"/>
      <c r="M1304" s="90"/>
    </row>
    <row r="1305" spans="1:13" x14ac:dyDescent="0.3">
      <c r="A1305" s="235">
        <f t="shared" si="168"/>
        <v>350</v>
      </c>
      <c r="B1305" s="290"/>
      <c r="C1305" s="290"/>
      <c r="D1305" s="290"/>
      <c r="E1305" s="290"/>
      <c r="F1305" s="290"/>
      <c r="G1305" s="290"/>
      <c r="H1305" s="290"/>
      <c r="I1305" s="290"/>
      <c r="J1305" s="291"/>
      <c r="K1305" s="55"/>
      <c r="L1305" s="44"/>
      <c r="M1305" s="90"/>
    </row>
    <row r="1306" spans="1:13" x14ac:dyDescent="0.3">
      <c r="A1306" s="235">
        <f t="shared" si="168"/>
        <v>351</v>
      </c>
      <c r="B1306" s="290"/>
      <c r="C1306" s="290"/>
      <c r="D1306" s="290"/>
      <c r="E1306" s="290"/>
      <c r="F1306" s="290"/>
      <c r="G1306" s="290"/>
      <c r="H1306" s="290"/>
      <c r="I1306" s="290"/>
      <c r="J1306" s="291"/>
      <c r="K1306" s="55"/>
      <c r="L1306" s="44"/>
      <c r="M1306" s="90"/>
    </row>
    <row r="1307" spans="1:13" x14ac:dyDescent="0.3">
      <c r="A1307" s="235">
        <f t="shared" si="168"/>
        <v>352</v>
      </c>
      <c r="B1307" s="290"/>
      <c r="C1307" s="290"/>
      <c r="D1307" s="290"/>
      <c r="E1307" s="290"/>
      <c r="F1307" s="290"/>
      <c r="G1307" s="290"/>
      <c r="H1307" s="290"/>
      <c r="I1307" s="290"/>
      <c r="J1307" s="291"/>
      <c r="K1307" s="55"/>
      <c r="L1307" s="44"/>
      <c r="M1307" s="90"/>
    </row>
    <row r="1308" spans="1:13" x14ac:dyDescent="0.3">
      <c r="A1308" s="235">
        <f t="shared" si="168"/>
        <v>353</v>
      </c>
      <c r="B1308" s="290"/>
      <c r="C1308" s="290"/>
      <c r="D1308" s="290"/>
      <c r="E1308" s="290"/>
      <c r="F1308" s="290"/>
      <c r="G1308" s="290"/>
      <c r="H1308" s="290"/>
      <c r="I1308" s="290"/>
      <c r="J1308" s="291"/>
      <c r="K1308" s="55"/>
      <c r="L1308" s="44"/>
      <c r="M1308" s="90"/>
    </row>
    <row r="1309" spans="1:13" x14ac:dyDescent="0.3">
      <c r="A1309" s="235">
        <f t="shared" si="168"/>
        <v>354</v>
      </c>
      <c r="B1309" s="290"/>
      <c r="C1309" s="290"/>
      <c r="D1309" s="290"/>
      <c r="E1309" s="290"/>
      <c r="F1309" s="290"/>
      <c r="G1309" s="290"/>
      <c r="H1309" s="290"/>
      <c r="I1309" s="290"/>
      <c r="J1309" s="291"/>
      <c r="K1309" s="55"/>
      <c r="L1309" s="44"/>
      <c r="M1309" s="90"/>
    </row>
    <row r="1310" spans="1:13" x14ac:dyDescent="0.3">
      <c r="A1310" s="235">
        <f t="shared" si="168"/>
        <v>355</v>
      </c>
      <c r="B1310" s="290"/>
      <c r="C1310" s="290"/>
      <c r="D1310" s="290"/>
      <c r="E1310" s="290"/>
      <c r="F1310" s="290"/>
      <c r="G1310" s="290"/>
      <c r="H1310" s="290"/>
      <c r="I1310" s="290"/>
      <c r="J1310" s="291"/>
      <c r="K1310" s="55"/>
      <c r="L1310" s="44"/>
      <c r="M1310" s="90"/>
    </row>
    <row r="1311" spans="1:13" x14ac:dyDescent="0.3">
      <c r="A1311" s="235">
        <f t="shared" si="168"/>
        <v>356</v>
      </c>
      <c r="B1311" s="290"/>
      <c r="C1311" s="290"/>
      <c r="D1311" s="290"/>
      <c r="E1311" s="290"/>
      <c r="F1311" s="290"/>
      <c r="G1311" s="290"/>
      <c r="H1311" s="290"/>
      <c r="I1311" s="290"/>
      <c r="J1311" s="291"/>
      <c r="K1311" s="55"/>
      <c r="L1311" s="44"/>
      <c r="M1311" s="90"/>
    </row>
    <row r="1312" spans="1:13" x14ac:dyDescent="0.3">
      <c r="A1312" s="235">
        <f t="shared" si="168"/>
        <v>357</v>
      </c>
      <c r="B1312" s="290"/>
      <c r="C1312" s="290"/>
      <c r="D1312" s="290"/>
      <c r="E1312" s="290"/>
      <c r="F1312" s="290"/>
      <c r="G1312" s="290"/>
      <c r="H1312" s="290"/>
      <c r="I1312" s="290"/>
      <c r="J1312" s="291"/>
      <c r="K1312" s="55"/>
      <c r="L1312" s="44"/>
      <c r="M1312" s="90"/>
    </row>
    <row r="1313" spans="1:13" x14ac:dyDescent="0.3">
      <c r="A1313" s="235">
        <f t="shared" si="168"/>
        <v>358</v>
      </c>
      <c r="B1313" s="290"/>
      <c r="C1313" s="290"/>
      <c r="D1313" s="290"/>
      <c r="E1313" s="290"/>
      <c r="F1313" s="290"/>
      <c r="G1313" s="290"/>
      <c r="H1313" s="290"/>
      <c r="I1313" s="290"/>
      <c r="J1313" s="291"/>
      <c r="K1313" s="55"/>
      <c r="L1313" s="44"/>
      <c r="M1313" s="90"/>
    </row>
    <row r="1314" spans="1:13" x14ac:dyDescent="0.3">
      <c r="A1314" s="235">
        <f t="shared" si="168"/>
        <v>359</v>
      </c>
      <c r="B1314" s="290"/>
      <c r="C1314" s="290"/>
      <c r="D1314" s="290"/>
      <c r="E1314" s="290"/>
      <c r="F1314" s="290"/>
      <c r="G1314" s="290"/>
      <c r="H1314" s="290"/>
      <c r="I1314" s="290"/>
      <c r="J1314" s="291"/>
      <c r="K1314" s="55"/>
      <c r="L1314" s="44"/>
      <c r="M1314" s="90"/>
    </row>
    <row r="1315" spans="1:13" x14ac:dyDescent="0.3">
      <c r="A1315" s="235">
        <f t="shared" si="168"/>
        <v>360</v>
      </c>
      <c r="B1315" s="290"/>
      <c r="C1315" s="290"/>
      <c r="D1315" s="290"/>
      <c r="E1315" s="290"/>
      <c r="F1315" s="290"/>
      <c r="G1315" s="290"/>
      <c r="H1315" s="290"/>
      <c r="I1315" s="290"/>
      <c r="J1315" s="291"/>
      <c r="K1315" s="55"/>
      <c r="L1315" s="44"/>
      <c r="M1315" s="90"/>
    </row>
    <row r="1316" spans="1:13" x14ac:dyDescent="0.3">
      <c r="A1316" s="235">
        <f t="shared" si="168"/>
        <v>361</v>
      </c>
      <c r="B1316" s="290"/>
      <c r="C1316" s="290"/>
      <c r="D1316" s="290"/>
      <c r="E1316" s="290"/>
      <c r="F1316" s="290"/>
      <c r="G1316" s="290"/>
      <c r="H1316" s="290"/>
      <c r="I1316" s="290"/>
      <c r="J1316" s="291"/>
      <c r="K1316" s="55"/>
      <c r="L1316" s="44"/>
      <c r="M1316" s="90"/>
    </row>
    <row r="1317" spans="1:13" x14ac:dyDescent="0.3">
      <c r="A1317" s="235">
        <f t="shared" si="168"/>
        <v>362</v>
      </c>
      <c r="B1317" s="290"/>
      <c r="C1317" s="290"/>
      <c r="D1317" s="290"/>
      <c r="E1317" s="290"/>
      <c r="F1317" s="290"/>
      <c r="G1317" s="290"/>
      <c r="H1317" s="290"/>
      <c r="I1317" s="290"/>
      <c r="J1317" s="291"/>
      <c r="K1317" s="55"/>
      <c r="L1317" s="44"/>
      <c r="M1317" s="90"/>
    </row>
    <row r="1318" spans="1:13" x14ac:dyDescent="0.3">
      <c r="A1318" s="235">
        <f t="shared" si="168"/>
        <v>363</v>
      </c>
      <c r="B1318" s="290"/>
      <c r="C1318" s="290"/>
      <c r="D1318" s="290"/>
      <c r="E1318" s="290"/>
      <c r="F1318" s="290"/>
      <c r="G1318" s="290"/>
      <c r="H1318" s="290"/>
      <c r="I1318" s="290"/>
      <c r="J1318" s="291"/>
      <c r="K1318" s="55"/>
      <c r="L1318" s="44"/>
      <c r="M1318" s="90"/>
    </row>
    <row r="1319" spans="1:13" x14ac:dyDescent="0.3">
      <c r="A1319" s="235">
        <f t="shared" si="168"/>
        <v>364</v>
      </c>
      <c r="B1319" s="290"/>
      <c r="C1319" s="290"/>
      <c r="D1319" s="290"/>
      <c r="E1319" s="290"/>
      <c r="F1319" s="290"/>
      <c r="G1319" s="290"/>
      <c r="H1319" s="290"/>
      <c r="I1319" s="290"/>
      <c r="J1319" s="291"/>
      <c r="K1319" s="55"/>
      <c r="L1319" s="44"/>
      <c r="M1319" s="90"/>
    </row>
    <row r="1320" spans="1:13" x14ac:dyDescent="0.3">
      <c r="A1320" s="235">
        <f t="shared" si="168"/>
        <v>365</v>
      </c>
      <c r="B1320" s="290"/>
      <c r="C1320" s="290"/>
      <c r="D1320" s="290"/>
      <c r="E1320" s="290"/>
      <c r="F1320" s="290"/>
      <c r="G1320" s="290"/>
      <c r="H1320" s="290"/>
      <c r="I1320" s="290"/>
      <c r="J1320" s="291"/>
      <c r="K1320" s="55"/>
      <c r="L1320" s="44"/>
      <c r="M1320" s="90"/>
    </row>
    <row r="1321" spans="1:13" x14ac:dyDescent="0.3">
      <c r="A1321" s="235">
        <f t="shared" si="168"/>
        <v>366</v>
      </c>
      <c r="B1321" s="290"/>
      <c r="C1321" s="290"/>
      <c r="D1321" s="290"/>
      <c r="E1321" s="290"/>
      <c r="F1321" s="290"/>
      <c r="G1321" s="290"/>
      <c r="H1321" s="290"/>
      <c r="I1321" s="290"/>
      <c r="J1321" s="291"/>
      <c r="K1321" s="55"/>
      <c r="L1321" s="44"/>
      <c r="M1321" s="90"/>
    </row>
    <row r="1322" spans="1:13" x14ac:dyDescent="0.3">
      <c r="A1322" s="235">
        <f t="shared" si="168"/>
        <v>367</v>
      </c>
      <c r="B1322" s="290"/>
      <c r="C1322" s="290"/>
      <c r="D1322" s="290"/>
      <c r="E1322" s="290"/>
      <c r="F1322" s="290"/>
      <c r="G1322" s="290"/>
      <c r="H1322" s="290"/>
      <c r="I1322" s="290"/>
      <c r="J1322" s="291"/>
      <c r="K1322" s="55"/>
      <c r="L1322" s="44"/>
      <c r="M1322" s="90"/>
    </row>
    <row r="1323" spans="1:13" x14ac:dyDescent="0.3">
      <c r="A1323" s="235">
        <f t="shared" si="168"/>
        <v>368</v>
      </c>
      <c r="B1323" s="290"/>
      <c r="C1323" s="290"/>
      <c r="D1323" s="290"/>
      <c r="E1323" s="290"/>
      <c r="F1323" s="290"/>
      <c r="G1323" s="290"/>
      <c r="H1323" s="290"/>
      <c r="I1323" s="290"/>
      <c r="J1323" s="291"/>
      <c r="K1323" s="55"/>
      <c r="L1323" s="44"/>
      <c r="M1323" s="90"/>
    </row>
    <row r="1324" spans="1:13" x14ac:dyDescent="0.3">
      <c r="A1324" s="235">
        <f t="shared" si="168"/>
        <v>369</v>
      </c>
      <c r="B1324" s="290"/>
      <c r="C1324" s="290"/>
      <c r="D1324" s="290"/>
      <c r="E1324" s="290"/>
      <c r="F1324" s="290"/>
      <c r="G1324" s="290"/>
      <c r="H1324" s="290"/>
      <c r="I1324" s="290"/>
      <c r="J1324" s="291"/>
      <c r="K1324" s="55"/>
      <c r="L1324" s="44"/>
      <c r="M1324" s="90"/>
    </row>
    <row r="1325" spans="1:13" x14ac:dyDescent="0.3">
      <c r="A1325" s="235">
        <f t="shared" si="168"/>
        <v>370</v>
      </c>
      <c r="B1325" s="290"/>
      <c r="C1325" s="290"/>
      <c r="D1325" s="290"/>
      <c r="E1325" s="290"/>
      <c r="F1325" s="290"/>
      <c r="G1325" s="290"/>
      <c r="H1325" s="290"/>
      <c r="I1325" s="290"/>
      <c r="J1325" s="291"/>
      <c r="K1325" s="55"/>
      <c r="L1325" s="44"/>
      <c r="M1325" s="90"/>
    </row>
    <row r="1326" spans="1:13" x14ac:dyDescent="0.3">
      <c r="A1326" s="235">
        <f t="shared" si="168"/>
        <v>371</v>
      </c>
      <c r="B1326" s="290"/>
      <c r="C1326" s="290"/>
      <c r="D1326" s="290"/>
      <c r="E1326" s="290"/>
      <c r="F1326" s="290"/>
      <c r="G1326" s="290"/>
      <c r="H1326" s="290"/>
      <c r="I1326" s="290"/>
      <c r="J1326" s="291"/>
      <c r="K1326" s="55"/>
      <c r="L1326" s="44"/>
      <c r="M1326" s="90"/>
    </row>
    <row r="1327" spans="1:13" x14ac:dyDescent="0.3">
      <c r="A1327" s="235">
        <f t="shared" si="168"/>
        <v>372</v>
      </c>
      <c r="B1327" s="290"/>
      <c r="C1327" s="290"/>
      <c r="D1327" s="290"/>
      <c r="E1327" s="290"/>
      <c r="F1327" s="290"/>
      <c r="G1327" s="290"/>
      <c r="H1327" s="290"/>
      <c r="I1327" s="290"/>
      <c r="J1327" s="291"/>
      <c r="K1327" s="55"/>
      <c r="L1327" s="44"/>
      <c r="M1327" s="90"/>
    </row>
    <row r="1328" spans="1:13" x14ac:dyDescent="0.3">
      <c r="A1328" s="235">
        <f t="shared" si="168"/>
        <v>373</v>
      </c>
      <c r="B1328" s="290"/>
      <c r="C1328" s="290"/>
      <c r="D1328" s="290"/>
      <c r="E1328" s="290"/>
      <c r="F1328" s="290"/>
      <c r="G1328" s="290"/>
      <c r="H1328" s="290"/>
      <c r="I1328" s="290"/>
      <c r="J1328" s="291"/>
      <c r="K1328" s="55"/>
      <c r="L1328" s="44"/>
      <c r="M1328" s="90"/>
    </row>
    <row r="1329" spans="1:13" x14ac:dyDescent="0.3">
      <c r="A1329" s="235">
        <f t="shared" si="168"/>
        <v>374</v>
      </c>
      <c r="B1329" s="290"/>
      <c r="C1329" s="290"/>
      <c r="D1329" s="290"/>
      <c r="E1329" s="290"/>
      <c r="F1329" s="290"/>
      <c r="G1329" s="290"/>
      <c r="H1329" s="290"/>
      <c r="I1329" s="290"/>
      <c r="J1329" s="291"/>
      <c r="K1329" s="55"/>
      <c r="L1329" s="44"/>
      <c r="M1329" s="90"/>
    </row>
    <row r="1330" spans="1:13" x14ac:dyDescent="0.3">
      <c r="A1330" s="235">
        <f t="shared" si="168"/>
        <v>375</v>
      </c>
      <c r="B1330" s="290"/>
      <c r="C1330" s="290"/>
      <c r="D1330" s="290"/>
      <c r="E1330" s="290"/>
      <c r="F1330" s="290"/>
      <c r="G1330" s="290"/>
      <c r="H1330" s="290"/>
      <c r="I1330" s="290"/>
      <c r="J1330" s="291"/>
      <c r="K1330" s="55"/>
      <c r="L1330" s="44"/>
      <c r="M1330" s="90"/>
    </row>
    <row r="1331" spans="1:13" x14ac:dyDescent="0.3">
      <c r="A1331" s="235">
        <f t="shared" si="168"/>
        <v>376</v>
      </c>
      <c r="B1331" s="290"/>
      <c r="C1331" s="290"/>
      <c r="D1331" s="290"/>
      <c r="E1331" s="290"/>
      <c r="F1331" s="290"/>
      <c r="G1331" s="290"/>
      <c r="H1331" s="290"/>
      <c r="I1331" s="290"/>
      <c r="J1331" s="291"/>
      <c r="K1331" s="55"/>
      <c r="L1331" s="44"/>
      <c r="M1331" s="90"/>
    </row>
    <row r="1332" spans="1:13" x14ac:dyDescent="0.3">
      <c r="A1332" s="235">
        <f t="shared" si="168"/>
        <v>377</v>
      </c>
      <c r="B1332" s="290"/>
      <c r="C1332" s="290"/>
      <c r="D1332" s="290"/>
      <c r="E1332" s="290"/>
      <c r="F1332" s="290"/>
      <c r="G1332" s="290"/>
      <c r="H1332" s="290"/>
      <c r="I1332" s="290"/>
      <c r="J1332" s="291"/>
      <c r="K1332" s="55"/>
      <c r="L1332" s="44"/>
      <c r="M1332" s="90"/>
    </row>
    <row r="1333" spans="1:13" x14ac:dyDescent="0.3">
      <c r="A1333" s="235">
        <f t="shared" si="168"/>
        <v>378</v>
      </c>
      <c r="B1333" s="290"/>
      <c r="C1333" s="290"/>
      <c r="D1333" s="290"/>
      <c r="E1333" s="290"/>
      <c r="F1333" s="290"/>
      <c r="G1333" s="290"/>
      <c r="H1333" s="290"/>
      <c r="I1333" s="290"/>
      <c r="J1333" s="291"/>
      <c r="K1333" s="55"/>
      <c r="L1333" s="44"/>
      <c r="M1333" s="90"/>
    </row>
    <row r="1334" spans="1:13" x14ac:dyDescent="0.3">
      <c r="A1334" s="235">
        <f t="shared" si="168"/>
        <v>379</v>
      </c>
      <c r="B1334" s="290"/>
      <c r="C1334" s="290"/>
      <c r="D1334" s="290"/>
      <c r="E1334" s="290"/>
      <c r="F1334" s="290"/>
      <c r="G1334" s="290"/>
      <c r="H1334" s="290"/>
      <c r="I1334" s="290"/>
      <c r="J1334" s="291"/>
      <c r="K1334" s="55"/>
      <c r="L1334" s="44"/>
      <c r="M1334" s="90"/>
    </row>
    <row r="1335" spans="1:13" x14ac:dyDescent="0.3">
      <c r="A1335" s="235">
        <f t="shared" si="168"/>
        <v>380</v>
      </c>
      <c r="B1335" s="290"/>
      <c r="C1335" s="290"/>
      <c r="D1335" s="290"/>
      <c r="E1335" s="290"/>
      <c r="F1335" s="290"/>
      <c r="G1335" s="290"/>
      <c r="H1335" s="290"/>
      <c r="I1335" s="290"/>
      <c r="J1335" s="291"/>
      <c r="K1335" s="55"/>
      <c r="L1335" s="44"/>
      <c r="M1335" s="90"/>
    </row>
    <row r="1336" spans="1:13" x14ac:dyDescent="0.3">
      <c r="A1336" s="235">
        <f t="shared" si="168"/>
        <v>381</v>
      </c>
      <c r="B1336" s="290"/>
      <c r="C1336" s="290"/>
      <c r="D1336" s="290"/>
      <c r="E1336" s="290"/>
      <c r="F1336" s="290"/>
      <c r="G1336" s="290"/>
      <c r="H1336" s="290"/>
      <c r="I1336" s="290"/>
      <c r="J1336" s="291"/>
      <c r="K1336" s="55"/>
      <c r="L1336" s="44"/>
      <c r="M1336" s="90"/>
    </row>
    <row r="1337" spans="1:13" x14ac:dyDescent="0.3">
      <c r="A1337" s="235">
        <f t="shared" si="168"/>
        <v>382</v>
      </c>
      <c r="B1337" s="290"/>
      <c r="C1337" s="290"/>
      <c r="D1337" s="290"/>
      <c r="E1337" s="290"/>
      <c r="F1337" s="290"/>
      <c r="G1337" s="290"/>
      <c r="H1337" s="290"/>
      <c r="I1337" s="290"/>
      <c r="J1337" s="291"/>
      <c r="K1337" s="55"/>
      <c r="L1337" s="44"/>
      <c r="M1337" s="90"/>
    </row>
    <row r="1338" spans="1:13" x14ac:dyDescent="0.3">
      <c r="A1338" s="235">
        <f t="shared" si="168"/>
        <v>383</v>
      </c>
      <c r="B1338" s="290"/>
      <c r="C1338" s="290"/>
      <c r="D1338" s="290"/>
      <c r="E1338" s="290"/>
      <c r="F1338" s="290"/>
      <c r="G1338" s="290"/>
      <c r="H1338" s="290"/>
      <c r="I1338" s="290"/>
      <c r="J1338" s="291"/>
      <c r="K1338" s="55"/>
      <c r="L1338" s="44"/>
      <c r="M1338" s="90"/>
    </row>
    <row r="1339" spans="1:13" x14ac:dyDescent="0.3">
      <c r="A1339" s="235">
        <f t="shared" si="168"/>
        <v>384</v>
      </c>
      <c r="B1339" s="290"/>
      <c r="C1339" s="290"/>
      <c r="D1339" s="290"/>
      <c r="E1339" s="290"/>
      <c r="F1339" s="290"/>
      <c r="G1339" s="290"/>
      <c r="H1339" s="290"/>
      <c r="I1339" s="290"/>
      <c r="J1339" s="291"/>
      <c r="K1339" s="55"/>
      <c r="L1339" s="44"/>
      <c r="M1339" s="90"/>
    </row>
    <row r="1340" spans="1:13" x14ac:dyDescent="0.3">
      <c r="A1340" s="235">
        <f t="shared" si="168"/>
        <v>385</v>
      </c>
      <c r="B1340" s="290"/>
      <c r="C1340" s="290"/>
      <c r="D1340" s="290"/>
      <c r="E1340" s="290"/>
      <c r="F1340" s="290"/>
      <c r="G1340" s="290"/>
      <c r="H1340" s="290"/>
      <c r="I1340" s="290"/>
      <c r="J1340" s="291"/>
      <c r="K1340" s="55"/>
      <c r="L1340" s="44"/>
      <c r="M1340" s="90"/>
    </row>
    <row r="1341" spans="1:13" x14ac:dyDescent="0.3">
      <c r="A1341" s="235">
        <f t="shared" si="168"/>
        <v>386</v>
      </c>
      <c r="B1341" s="290"/>
      <c r="C1341" s="290"/>
      <c r="D1341" s="290"/>
      <c r="E1341" s="290"/>
      <c r="F1341" s="290"/>
      <c r="G1341" s="290"/>
      <c r="H1341" s="290"/>
      <c r="I1341" s="290"/>
      <c r="J1341" s="291"/>
      <c r="K1341" s="55"/>
      <c r="L1341" s="44"/>
      <c r="M1341" s="90"/>
    </row>
    <row r="1342" spans="1:13" x14ac:dyDescent="0.3">
      <c r="A1342" s="235">
        <f t="shared" si="168"/>
        <v>387</v>
      </c>
      <c r="B1342" s="290"/>
      <c r="C1342" s="290"/>
      <c r="D1342" s="290"/>
      <c r="E1342" s="290"/>
      <c r="F1342" s="290"/>
      <c r="G1342" s="290"/>
      <c r="H1342" s="290"/>
      <c r="I1342" s="290"/>
      <c r="J1342" s="291"/>
      <c r="K1342" s="55"/>
      <c r="L1342" s="44"/>
      <c r="M1342" s="90"/>
    </row>
    <row r="1343" spans="1:13" x14ac:dyDescent="0.3">
      <c r="A1343" s="235">
        <f t="shared" si="168"/>
        <v>388</v>
      </c>
      <c r="B1343" s="290"/>
      <c r="C1343" s="290"/>
      <c r="D1343" s="290"/>
      <c r="E1343" s="290"/>
      <c r="F1343" s="290"/>
      <c r="G1343" s="290"/>
      <c r="H1343" s="290"/>
      <c r="I1343" s="290"/>
      <c r="J1343" s="291"/>
      <c r="K1343" s="55"/>
      <c r="L1343" s="44"/>
      <c r="M1343" s="90"/>
    </row>
    <row r="1344" spans="1:13" x14ac:dyDescent="0.3">
      <c r="A1344" s="235">
        <f t="shared" si="168"/>
        <v>389</v>
      </c>
      <c r="B1344" s="290"/>
      <c r="C1344" s="290"/>
      <c r="D1344" s="290"/>
      <c r="E1344" s="290"/>
      <c r="F1344" s="290"/>
      <c r="G1344" s="290"/>
      <c r="H1344" s="290"/>
      <c r="I1344" s="290"/>
      <c r="J1344" s="291"/>
      <c r="K1344" s="55"/>
      <c r="L1344" s="44"/>
      <c r="M1344" s="90"/>
    </row>
    <row r="1345" spans="1:13" x14ac:dyDescent="0.3">
      <c r="A1345" s="235">
        <f t="shared" si="168"/>
        <v>390</v>
      </c>
      <c r="B1345" s="290"/>
      <c r="C1345" s="290"/>
      <c r="D1345" s="290"/>
      <c r="E1345" s="290"/>
      <c r="F1345" s="290"/>
      <c r="G1345" s="290"/>
      <c r="H1345" s="290"/>
      <c r="I1345" s="290"/>
      <c r="J1345" s="291"/>
      <c r="K1345" s="55"/>
      <c r="L1345" s="44"/>
      <c r="M1345" s="90"/>
    </row>
    <row r="1346" spans="1:13" x14ac:dyDescent="0.3">
      <c r="A1346" s="235">
        <f t="shared" si="168"/>
        <v>391</v>
      </c>
      <c r="B1346" s="290"/>
      <c r="C1346" s="290"/>
      <c r="D1346" s="290"/>
      <c r="E1346" s="290"/>
      <c r="F1346" s="290"/>
      <c r="G1346" s="290"/>
      <c r="H1346" s="290"/>
      <c r="I1346" s="290"/>
      <c r="J1346" s="291"/>
      <c r="K1346" s="55"/>
      <c r="L1346" s="44"/>
      <c r="M1346" s="90"/>
    </row>
    <row r="1347" spans="1:13" x14ac:dyDescent="0.3">
      <c r="A1347" s="235">
        <f t="shared" si="168"/>
        <v>392</v>
      </c>
      <c r="B1347" s="290"/>
      <c r="C1347" s="290"/>
      <c r="D1347" s="290"/>
      <c r="E1347" s="290"/>
      <c r="F1347" s="290"/>
      <c r="G1347" s="290"/>
      <c r="H1347" s="290"/>
      <c r="I1347" s="290"/>
      <c r="J1347" s="291"/>
      <c r="K1347" s="55"/>
      <c r="L1347" s="44"/>
      <c r="M1347" s="90"/>
    </row>
    <row r="1348" spans="1:13" x14ac:dyDescent="0.3">
      <c r="A1348" s="235">
        <f t="shared" si="168"/>
        <v>393</v>
      </c>
      <c r="B1348" s="290"/>
      <c r="C1348" s="290"/>
      <c r="D1348" s="290"/>
      <c r="E1348" s="290"/>
      <c r="F1348" s="290"/>
      <c r="G1348" s="290"/>
      <c r="H1348" s="290"/>
      <c r="I1348" s="290"/>
      <c r="J1348" s="291"/>
      <c r="K1348" s="55"/>
      <c r="L1348" s="44"/>
      <c r="M1348" s="90"/>
    </row>
    <row r="1349" spans="1:13" x14ac:dyDescent="0.3">
      <c r="A1349" s="235">
        <f t="shared" si="168"/>
        <v>394</v>
      </c>
      <c r="B1349" s="290"/>
      <c r="C1349" s="290"/>
      <c r="D1349" s="290"/>
      <c r="E1349" s="290"/>
      <c r="F1349" s="290"/>
      <c r="G1349" s="290"/>
      <c r="H1349" s="290"/>
      <c r="I1349" s="290"/>
      <c r="J1349" s="291"/>
      <c r="K1349" s="55"/>
      <c r="L1349" s="44"/>
      <c r="M1349" s="90"/>
    </row>
    <row r="1350" spans="1:13" x14ac:dyDescent="0.3">
      <c r="A1350" s="235">
        <f t="shared" si="168"/>
        <v>395</v>
      </c>
      <c r="B1350" s="290"/>
      <c r="C1350" s="290"/>
      <c r="D1350" s="290"/>
      <c r="E1350" s="290"/>
      <c r="F1350" s="290"/>
      <c r="G1350" s="290"/>
      <c r="H1350" s="290"/>
      <c r="I1350" s="290"/>
      <c r="J1350" s="291"/>
      <c r="K1350" s="55"/>
      <c r="L1350" s="44"/>
      <c r="M1350" s="90"/>
    </row>
    <row r="1351" spans="1:13" ht="15" thickBot="1" x14ac:dyDescent="0.35">
      <c r="A1351" s="236">
        <f t="shared" si="168"/>
        <v>396</v>
      </c>
      <c r="B1351" s="335"/>
      <c r="C1351" s="335"/>
      <c r="D1351" s="335"/>
      <c r="E1351" s="335"/>
      <c r="F1351" s="335"/>
      <c r="G1351" s="335"/>
      <c r="H1351" s="335"/>
      <c r="I1351" s="335"/>
      <c r="J1351" s="336"/>
      <c r="K1351" s="55"/>
      <c r="L1351" s="45"/>
      <c r="M1351" s="91"/>
    </row>
    <row r="1352" spans="1:13" ht="4.95" customHeight="1" thickBot="1" x14ac:dyDescent="0.45">
      <c r="A1352" s="189"/>
      <c r="B1352" s="190"/>
      <c r="C1352" s="36"/>
      <c r="D1352" s="36"/>
      <c r="E1352" s="36"/>
      <c r="F1352" s="4"/>
      <c r="G1352" s="34"/>
      <c r="H1352" s="191"/>
      <c r="I1352" s="171"/>
      <c r="J1352" s="192"/>
      <c r="K1352" s="4"/>
      <c r="L1352" s="171"/>
      <c r="M1352" s="192"/>
    </row>
    <row r="1353" spans="1:13" ht="15.6" x14ac:dyDescent="0.4">
      <c r="A1353" s="294">
        <v>11.6</v>
      </c>
      <c r="B1353" s="297" t="s">
        <v>718</v>
      </c>
      <c r="C1353" s="300" t="s">
        <v>138</v>
      </c>
      <c r="D1353" s="300" t="s">
        <v>191</v>
      </c>
      <c r="E1353" s="301">
        <f>I1394</f>
        <v>113</v>
      </c>
      <c r="F1353" s="7"/>
      <c r="G1353" s="234">
        <v>397</v>
      </c>
      <c r="H1353" s="54" t="s">
        <v>785</v>
      </c>
      <c r="I1353" s="18">
        <v>4</v>
      </c>
      <c r="J1353" s="19">
        <f>I1353*15%/398</f>
        <v>1.507537688442211E-3</v>
      </c>
      <c r="K1353" s="241" t="str">
        <f t="shared" ref="K1353:K1394" si="169">IF(AND(L1353&gt;=0,L1353&lt;=I1353),"",IF(AND(L1353&gt;I1353),"*"))</f>
        <v/>
      </c>
      <c r="L1353" s="20">
        <v>4</v>
      </c>
      <c r="M1353" s="19">
        <f>L1353*15%/398</f>
        <v>1.507537688442211E-3</v>
      </c>
    </row>
    <row r="1354" spans="1:13" ht="126" x14ac:dyDescent="0.4">
      <c r="A1354" s="295"/>
      <c r="B1354" s="298"/>
      <c r="C1354" s="292"/>
      <c r="D1354" s="292"/>
      <c r="E1354" s="302"/>
      <c r="F1354" s="7"/>
      <c r="G1354" s="235">
        <v>398</v>
      </c>
      <c r="H1354" s="52" t="s">
        <v>1062</v>
      </c>
      <c r="I1354" s="13">
        <v>20</v>
      </c>
      <c r="J1354" s="21">
        <f>I1354*15%/398</f>
        <v>7.537688442211055E-3</v>
      </c>
      <c r="K1354" s="241" t="str">
        <f t="shared" si="169"/>
        <v/>
      </c>
      <c r="L1354" s="14">
        <v>20</v>
      </c>
      <c r="M1354" s="21">
        <f>L1354*15%/398</f>
        <v>7.537688442211055E-3</v>
      </c>
    </row>
    <row r="1355" spans="1:13" ht="15.6" x14ac:dyDescent="0.4">
      <c r="A1355" s="295"/>
      <c r="B1355" s="298"/>
      <c r="C1355" s="292"/>
      <c r="D1355" s="292"/>
      <c r="E1355" s="302"/>
      <c r="F1355" s="7"/>
      <c r="G1355" s="235">
        <v>399</v>
      </c>
      <c r="H1355" s="52" t="s">
        <v>194</v>
      </c>
      <c r="I1355" s="13">
        <v>4</v>
      </c>
      <c r="J1355" s="21">
        <f t="shared" ref="J1355:J1393" si="170">I1355*15%/398</f>
        <v>1.507537688442211E-3</v>
      </c>
      <c r="K1355" s="241" t="str">
        <f t="shared" si="169"/>
        <v/>
      </c>
      <c r="L1355" s="14">
        <v>4</v>
      </c>
      <c r="M1355" s="21">
        <f t="shared" ref="M1355:M1393" si="171">L1355*15%/398</f>
        <v>1.507537688442211E-3</v>
      </c>
    </row>
    <row r="1356" spans="1:13" ht="37.799999999999997" x14ac:dyDescent="0.4">
      <c r="A1356" s="295"/>
      <c r="B1356" s="298"/>
      <c r="C1356" s="292"/>
      <c r="D1356" s="292"/>
      <c r="E1356" s="302"/>
      <c r="F1356" s="7"/>
      <c r="G1356" s="235">
        <v>400</v>
      </c>
      <c r="H1356" s="52" t="s">
        <v>1063</v>
      </c>
      <c r="I1356" s="13">
        <v>4</v>
      </c>
      <c r="J1356" s="21">
        <f t="shared" si="170"/>
        <v>1.507537688442211E-3</v>
      </c>
      <c r="K1356" s="241" t="str">
        <f t="shared" si="169"/>
        <v/>
      </c>
      <c r="L1356" s="14">
        <v>4</v>
      </c>
      <c r="M1356" s="21">
        <f t="shared" si="171"/>
        <v>1.507537688442211E-3</v>
      </c>
    </row>
    <row r="1357" spans="1:13" ht="15.6" x14ac:dyDescent="0.4">
      <c r="A1357" s="295"/>
      <c r="B1357" s="298"/>
      <c r="C1357" s="292"/>
      <c r="D1357" s="292"/>
      <c r="E1357" s="302"/>
      <c r="F1357" s="7"/>
      <c r="G1357" s="235">
        <v>401</v>
      </c>
      <c r="H1357" s="52" t="s">
        <v>195</v>
      </c>
      <c r="I1357" s="13">
        <v>4</v>
      </c>
      <c r="J1357" s="21">
        <f t="shared" si="170"/>
        <v>1.507537688442211E-3</v>
      </c>
      <c r="K1357" s="241" t="str">
        <f t="shared" si="169"/>
        <v/>
      </c>
      <c r="L1357" s="14">
        <v>4</v>
      </c>
      <c r="M1357" s="21">
        <f t="shared" si="171"/>
        <v>1.507537688442211E-3</v>
      </c>
    </row>
    <row r="1358" spans="1:13" ht="15.6" x14ac:dyDescent="0.4">
      <c r="A1358" s="295"/>
      <c r="B1358" s="298"/>
      <c r="C1358" s="292"/>
      <c r="D1358" s="292"/>
      <c r="E1358" s="302"/>
      <c r="F1358" s="7"/>
      <c r="G1358" s="235">
        <v>402</v>
      </c>
      <c r="H1358" s="52" t="s">
        <v>418</v>
      </c>
      <c r="I1358" s="13">
        <v>4</v>
      </c>
      <c r="J1358" s="21">
        <f t="shared" si="170"/>
        <v>1.507537688442211E-3</v>
      </c>
      <c r="K1358" s="241" t="str">
        <f t="shared" si="169"/>
        <v/>
      </c>
      <c r="L1358" s="14">
        <v>4</v>
      </c>
      <c r="M1358" s="21">
        <f t="shared" si="171"/>
        <v>1.507537688442211E-3</v>
      </c>
    </row>
    <row r="1359" spans="1:13" ht="15.6" x14ac:dyDescent="0.4">
      <c r="A1359" s="295"/>
      <c r="B1359" s="298"/>
      <c r="C1359" s="292"/>
      <c r="D1359" s="292"/>
      <c r="E1359" s="302"/>
      <c r="F1359" s="7"/>
      <c r="G1359" s="235">
        <v>403</v>
      </c>
      <c r="H1359" s="52" t="s">
        <v>196</v>
      </c>
      <c r="I1359" s="13">
        <v>1</v>
      </c>
      <c r="J1359" s="21">
        <f t="shared" si="170"/>
        <v>3.7688442211055275E-4</v>
      </c>
      <c r="K1359" s="241" t="str">
        <f t="shared" si="169"/>
        <v/>
      </c>
      <c r="L1359" s="14">
        <v>1</v>
      </c>
      <c r="M1359" s="21">
        <f t="shared" si="171"/>
        <v>3.7688442211055275E-4</v>
      </c>
    </row>
    <row r="1360" spans="1:13" ht="15.6" x14ac:dyDescent="0.4">
      <c r="A1360" s="295"/>
      <c r="B1360" s="298"/>
      <c r="C1360" s="292"/>
      <c r="D1360" s="292"/>
      <c r="E1360" s="302"/>
      <c r="F1360" s="7"/>
      <c r="G1360" s="235">
        <v>404</v>
      </c>
      <c r="H1360" s="52" t="s">
        <v>197</v>
      </c>
      <c r="I1360" s="13">
        <v>1</v>
      </c>
      <c r="J1360" s="21">
        <f t="shared" si="170"/>
        <v>3.7688442211055275E-4</v>
      </c>
      <c r="K1360" s="241" t="str">
        <f t="shared" si="169"/>
        <v/>
      </c>
      <c r="L1360" s="14">
        <v>1</v>
      </c>
      <c r="M1360" s="21">
        <f t="shared" si="171"/>
        <v>3.7688442211055275E-4</v>
      </c>
    </row>
    <row r="1361" spans="1:13" ht="15.6" x14ac:dyDescent="0.4">
      <c r="A1361" s="295"/>
      <c r="B1361" s="298"/>
      <c r="C1361" s="292"/>
      <c r="D1361" s="292"/>
      <c r="E1361" s="302"/>
      <c r="F1361" s="7"/>
      <c r="G1361" s="235">
        <v>405</v>
      </c>
      <c r="H1361" s="52" t="s">
        <v>1064</v>
      </c>
      <c r="I1361" s="13">
        <v>2</v>
      </c>
      <c r="J1361" s="21">
        <f t="shared" si="170"/>
        <v>7.537688442211055E-4</v>
      </c>
      <c r="K1361" s="241" t="str">
        <f t="shared" si="169"/>
        <v/>
      </c>
      <c r="L1361" s="14">
        <v>2</v>
      </c>
      <c r="M1361" s="21">
        <f t="shared" si="171"/>
        <v>7.537688442211055E-4</v>
      </c>
    </row>
    <row r="1362" spans="1:13" ht="15.6" x14ac:dyDescent="0.4">
      <c r="A1362" s="295"/>
      <c r="B1362" s="298"/>
      <c r="C1362" s="292"/>
      <c r="D1362" s="292"/>
      <c r="E1362" s="302"/>
      <c r="F1362" s="7"/>
      <c r="G1362" s="235">
        <v>406</v>
      </c>
      <c r="H1362" s="52" t="s">
        <v>683</v>
      </c>
      <c r="I1362" s="13">
        <v>4</v>
      </c>
      <c r="J1362" s="21">
        <f t="shared" si="170"/>
        <v>1.507537688442211E-3</v>
      </c>
      <c r="K1362" s="241" t="str">
        <f t="shared" si="169"/>
        <v/>
      </c>
      <c r="L1362" s="14">
        <v>4</v>
      </c>
      <c r="M1362" s="21">
        <f t="shared" si="171"/>
        <v>1.507537688442211E-3</v>
      </c>
    </row>
    <row r="1363" spans="1:13" ht="15.6" x14ac:dyDescent="0.4">
      <c r="A1363" s="295"/>
      <c r="B1363" s="298"/>
      <c r="C1363" s="292"/>
      <c r="D1363" s="292"/>
      <c r="E1363" s="302"/>
      <c r="F1363" s="7"/>
      <c r="G1363" s="235">
        <v>407</v>
      </c>
      <c r="H1363" s="52" t="s">
        <v>198</v>
      </c>
      <c r="I1363" s="13">
        <v>2</v>
      </c>
      <c r="J1363" s="21">
        <f t="shared" si="170"/>
        <v>7.537688442211055E-4</v>
      </c>
      <c r="K1363" s="241" t="str">
        <f t="shared" si="169"/>
        <v/>
      </c>
      <c r="L1363" s="14">
        <v>2</v>
      </c>
      <c r="M1363" s="21">
        <f t="shared" si="171"/>
        <v>7.537688442211055E-4</v>
      </c>
    </row>
    <row r="1364" spans="1:13" ht="15.6" x14ac:dyDescent="0.4">
      <c r="A1364" s="295"/>
      <c r="B1364" s="298"/>
      <c r="C1364" s="292"/>
      <c r="D1364" s="292"/>
      <c r="E1364" s="302"/>
      <c r="F1364" s="7"/>
      <c r="G1364" s="235">
        <v>408</v>
      </c>
      <c r="H1364" s="52" t="s">
        <v>199</v>
      </c>
      <c r="I1364" s="13">
        <v>3</v>
      </c>
      <c r="J1364" s="21">
        <f t="shared" si="170"/>
        <v>1.1306532663316582E-3</v>
      </c>
      <c r="K1364" s="241" t="str">
        <f t="shared" si="169"/>
        <v/>
      </c>
      <c r="L1364" s="14">
        <v>3</v>
      </c>
      <c r="M1364" s="21">
        <f t="shared" si="171"/>
        <v>1.1306532663316582E-3</v>
      </c>
    </row>
    <row r="1365" spans="1:13" ht="15.6" x14ac:dyDescent="0.4">
      <c r="A1365" s="295"/>
      <c r="B1365" s="298"/>
      <c r="C1365" s="292"/>
      <c r="D1365" s="292"/>
      <c r="E1365" s="302"/>
      <c r="F1365" s="7"/>
      <c r="G1365" s="235">
        <v>409</v>
      </c>
      <c r="H1365" s="52" t="s">
        <v>420</v>
      </c>
      <c r="I1365" s="13">
        <v>3</v>
      </c>
      <c r="J1365" s="21">
        <f t="shared" si="170"/>
        <v>1.1306532663316582E-3</v>
      </c>
      <c r="K1365" s="241" t="str">
        <f t="shared" si="169"/>
        <v/>
      </c>
      <c r="L1365" s="14">
        <v>3</v>
      </c>
      <c r="M1365" s="21">
        <f t="shared" si="171"/>
        <v>1.1306532663316582E-3</v>
      </c>
    </row>
    <row r="1366" spans="1:13" ht="15.6" x14ac:dyDescent="0.4">
      <c r="A1366" s="295"/>
      <c r="B1366" s="298"/>
      <c r="C1366" s="292"/>
      <c r="D1366" s="292"/>
      <c r="E1366" s="302"/>
      <c r="F1366" s="7"/>
      <c r="G1366" s="235">
        <v>410</v>
      </c>
      <c r="H1366" s="52" t="s">
        <v>200</v>
      </c>
      <c r="I1366" s="13">
        <v>3</v>
      </c>
      <c r="J1366" s="21">
        <f t="shared" si="170"/>
        <v>1.1306532663316582E-3</v>
      </c>
      <c r="K1366" s="241" t="str">
        <f t="shared" si="169"/>
        <v/>
      </c>
      <c r="L1366" s="14">
        <v>3</v>
      </c>
      <c r="M1366" s="21">
        <f t="shared" si="171"/>
        <v>1.1306532663316582E-3</v>
      </c>
    </row>
    <row r="1367" spans="1:13" ht="15.6" x14ac:dyDescent="0.4">
      <c r="A1367" s="295"/>
      <c r="B1367" s="298"/>
      <c r="C1367" s="292"/>
      <c r="D1367" s="292"/>
      <c r="E1367" s="302"/>
      <c r="F1367" s="7"/>
      <c r="G1367" s="235">
        <v>411</v>
      </c>
      <c r="H1367" s="52" t="s">
        <v>419</v>
      </c>
      <c r="I1367" s="13">
        <v>4</v>
      </c>
      <c r="J1367" s="21">
        <f t="shared" si="170"/>
        <v>1.507537688442211E-3</v>
      </c>
      <c r="K1367" s="241" t="str">
        <f t="shared" si="169"/>
        <v/>
      </c>
      <c r="L1367" s="14">
        <v>4</v>
      </c>
      <c r="M1367" s="21">
        <f t="shared" si="171"/>
        <v>1.507537688442211E-3</v>
      </c>
    </row>
    <row r="1368" spans="1:13" ht="37.799999999999997" x14ac:dyDescent="0.4">
      <c r="A1368" s="295"/>
      <c r="B1368" s="298"/>
      <c r="C1368" s="292"/>
      <c r="D1368" s="292"/>
      <c r="E1368" s="302"/>
      <c r="F1368" s="7"/>
      <c r="G1368" s="235">
        <v>412</v>
      </c>
      <c r="H1368" s="52" t="s">
        <v>421</v>
      </c>
      <c r="I1368" s="13">
        <v>4</v>
      </c>
      <c r="J1368" s="21">
        <f t="shared" si="170"/>
        <v>1.507537688442211E-3</v>
      </c>
      <c r="K1368" s="241" t="str">
        <f t="shared" si="169"/>
        <v/>
      </c>
      <c r="L1368" s="14">
        <v>4</v>
      </c>
      <c r="M1368" s="21">
        <f t="shared" si="171"/>
        <v>1.507537688442211E-3</v>
      </c>
    </row>
    <row r="1369" spans="1:13" ht="15.6" x14ac:dyDescent="0.4">
      <c r="A1369" s="295"/>
      <c r="B1369" s="298"/>
      <c r="C1369" s="292"/>
      <c r="D1369" s="292"/>
      <c r="E1369" s="302"/>
      <c r="F1369" s="7"/>
      <c r="G1369" s="235">
        <v>413</v>
      </c>
      <c r="H1369" s="52" t="s">
        <v>201</v>
      </c>
      <c r="I1369" s="13">
        <v>2</v>
      </c>
      <c r="J1369" s="21">
        <f t="shared" si="170"/>
        <v>7.537688442211055E-4</v>
      </c>
      <c r="K1369" s="241" t="str">
        <f t="shared" si="169"/>
        <v/>
      </c>
      <c r="L1369" s="14">
        <v>2</v>
      </c>
      <c r="M1369" s="21">
        <f t="shared" si="171"/>
        <v>7.537688442211055E-4</v>
      </c>
    </row>
    <row r="1370" spans="1:13" ht="163.80000000000001" x14ac:dyDescent="0.4">
      <c r="A1370" s="295"/>
      <c r="B1370" s="298"/>
      <c r="C1370" s="292"/>
      <c r="D1370" s="292"/>
      <c r="E1370" s="302"/>
      <c r="F1370" s="7"/>
      <c r="G1370" s="235">
        <v>414</v>
      </c>
      <c r="H1370" s="52" t="s">
        <v>422</v>
      </c>
      <c r="I1370" s="13">
        <v>4</v>
      </c>
      <c r="J1370" s="21">
        <f t="shared" si="170"/>
        <v>1.507537688442211E-3</v>
      </c>
      <c r="K1370" s="241" t="str">
        <f t="shared" si="169"/>
        <v/>
      </c>
      <c r="L1370" s="14">
        <v>4</v>
      </c>
      <c r="M1370" s="21">
        <f t="shared" si="171"/>
        <v>1.507537688442211E-3</v>
      </c>
    </row>
    <row r="1371" spans="1:13" ht="25.2" x14ac:dyDescent="0.4">
      <c r="A1371" s="295"/>
      <c r="B1371" s="298"/>
      <c r="C1371" s="292"/>
      <c r="D1371" s="292"/>
      <c r="E1371" s="302"/>
      <c r="F1371" s="7"/>
      <c r="G1371" s="235">
        <v>415</v>
      </c>
      <c r="H1371" s="52" t="s">
        <v>667</v>
      </c>
      <c r="I1371" s="13">
        <v>2</v>
      </c>
      <c r="J1371" s="21">
        <f t="shared" si="170"/>
        <v>7.537688442211055E-4</v>
      </c>
      <c r="K1371" s="241" t="str">
        <f t="shared" si="169"/>
        <v/>
      </c>
      <c r="L1371" s="14">
        <v>2</v>
      </c>
      <c r="M1371" s="21">
        <f t="shared" si="171"/>
        <v>7.537688442211055E-4</v>
      </c>
    </row>
    <row r="1372" spans="1:13" ht="37.799999999999997" x14ac:dyDescent="0.4">
      <c r="A1372" s="295"/>
      <c r="B1372" s="298"/>
      <c r="C1372" s="292"/>
      <c r="D1372" s="292"/>
      <c r="E1372" s="302"/>
      <c r="F1372" s="7"/>
      <c r="G1372" s="235">
        <v>416</v>
      </c>
      <c r="H1372" s="52" t="s">
        <v>202</v>
      </c>
      <c r="I1372" s="13">
        <v>2</v>
      </c>
      <c r="J1372" s="21">
        <f t="shared" si="170"/>
        <v>7.537688442211055E-4</v>
      </c>
      <c r="K1372" s="241" t="str">
        <f t="shared" si="169"/>
        <v/>
      </c>
      <c r="L1372" s="14">
        <v>2</v>
      </c>
      <c r="M1372" s="21">
        <f t="shared" si="171"/>
        <v>7.537688442211055E-4</v>
      </c>
    </row>
    <row r="1373" spans="1:13" ht="15.6" x14ac:dyDescent="0.4">
      <c r="A1373" s="295"/>
      <c r="B1373" s="298"/>
      <c r="C1373" s="292" t="s">
        <v>139</v>
      </c>
      <c r="D1373" s="292" t="s">
        <v>192</v>
      </c>
      <c r="E1373" s="302"/>
      <c r="F1373" s="7"/>
      <c r="G1373" s="235">
        <v>417</v>
      </c>
      <c r="H1373" s="52" t="s">
        <v>203</v>
      </c>
      <c r="I1373" s="13">
        <v>1</v>
      </c>
      <c r="J1373" s="21">
        <f t="shared" si="170"/>
        <v>3.7688442211055275E-4</v>
      </c>
      <c r="K1373" s="241" t="str">
        <f t="shared" si="169"/>
        <v/>
      </c>
      <c r="L1373" s="14">
        <v>1</v>
      </c>
      <c r="M1373" s="21">
        <f t="shared" si="171"/>
        <v>3.7688442211055275E-4</v>
      </c>
    </row>
    <row r="1374" spans="1:13" ht="15.6" x14ac:dyDescent="0.4">
      <c r="A1374" s="295"/>
      <c r="B1374" s="298"/>
      <c r="C1374" s="292"/>
      <c r="D1374" s="292"/>
      <c r="E1374" s="302"/>
      <c r="F1374" s="7"/>
      <c r="G1374" s="235">
        <v>418</v>
      </c>
      <c r="H1374" s="52" t="s">
        <v>204</v>
      </c>
      <c r="I1374" s="13">
        <v>1</v>
      </c>
      <c r="J1374" s="21">
        <f t="shared" si="170"/>
        <v>3.7688442211055275E-4</v>
      </c>
      <c r="K1374" s="241" t="str">
        <f t="shared" si="169"/>
        <v/>
      </c>
      <c r="L1374" s="14">
        <v>1</v>
      </c>
      <c r="M1374" s="21">
        <f t="shared" si="171"/>
        <v>3.7688442211055275E-4</v>
      </c>
    </row>
    <row r="1375" spans="1:13" ht="15.6" x14ac:dyDescent="0.4">
      <c r="A1375" s="295"/>
      <c r="B1375" s="298"/>
      <c r="C1375" s="292"/>
      <c r="D1375" s="292"/>
      <c r="E1375" s="302"/>
      <c r="F1375" s="7"/>
      <c r="G1375" s="235">
        <v>419</v>
      </c>
      <c r="H1375" s="52" t="s">
        <v>205</v>
      </c>
      <c r="I1375" s="13">
        <v>1</v>
      </c>
      <c r="J1375" s="21">
        <f t="shared" si="170"/>
        <v>3.7688442211055275E-4</v>
      </c>
      <c r="K1375" s="241" t="str">
        <f t="shared" si="169"/>
        <v/>
      </c>
      <c r="L1375" s="14">
        <v>1</v>
      </c>
      <c r="M1375" s="21">
        <f t="shared" si="171"/>
        <v>3.7688442211055275E-4</v>
      </c>
    </row>
    <row r="1376" spans="1:13" ht="25.2" x14ac:dyDescent="0.4">
      <c r="A1376" s="295"/>
      <c r="B1376" s="298"/>
      <c r="C1376" s="292"/>
      <c r="D1376" s="292"/>
      <c r="E1376" s="302"/>
      <c r="F1376" s="7"/>
      <c r="G1376" s="235">
        <v>420</v>
      </c>
      <c r="H1376" s="52" t="s">
        <v>206</v>
      </c>
      <c r="I1376" s="13">
        <v>2</v>
      </c>
      <c r="J1376" s="21">
        <f t="shared" si="170"/>
        <v>7.537688442211055E-4</v>
      </c>
      <c r="K1376" s="241" t="str">
        <f t="shared" si="169"/>
        <v/>
      </c>
      <c r="L1376" s="14">
        <v>2</v>
      </c>
      <c r="M1376" s="21">
        <f t="shared" si="171"/>
        <v>7.537688442211055E-4</v>
      </c>
    </row>
    <row r="1377" spans="1:13" ht="25.2" x14ac:dyDescent="0.4">
      <c r="A1377" s="295"/>
      <c r="B1377" s="298"/>
      <c r="C1377" s="292"/>
      <c r="D1377" s="292"/>
      <c r="E1377" s="302"/>
      <c r="F1377" s="7"/>
      <c r="G1377" s="235">
        <v>421</v>
      </c>
      <c r="H1377" s="52" t="s">
        <v>684</v>
      </c>
      <c r="I1377" s="13">
        <v>3</v>
      </c>
      <c r="J1377" s="21">
        <f t="shared" si="170"/>
        <v>1.1306532663316582E-3</v>
      </c>
      <c r="K1377" s="241" t="str">
        <f t="shared" si="169"/>
        <v/>
      </c>
      <c r="L1377" s="14">
        <v>3</v>
      </c>
      <c r="M1377" s="21">
        <f t="shared" si="171"/>
        <v>1.1306532663316582E-3</v>
      </c>
    </row>
    <row r="1378" spans="1:13" ht="15.6" x14ac:dyDescent="0.4">
      <c r="A1378" s="295"/>
      <c r="B1378" s="298"/>
      <c r="C1378" s="292"/>
      <c r="D1378" s="292"/>
      <c r="E1378" s="302"/>
      <c r="F1378" s="7"/>
      <c r="G1378" s="235">
        <v>422</v>
      </c>
      <c r="H1378" s="52" t="s">
        <v>207</v>
      </c>
      <c r="I1378" s="13">
        <v>2</v>
      </c>
      <c r="J1378" s="21">
        <f t="shared" si="170"/>
        <v>7.537688442211055E-4</v>
      </c>
      <c r="K1378" s="241" t="str">
        <f t="shared" si="169"/>
        <v/>
      </c>
      <c r="L1378" s="14">
        <v>2</v>
      </c>
      <c r="M1378" s="21">
        <f t="shared" si="171"/>
        <v>7.537688442211055E-4</v>
      </c>
    </row>
    <row r="1379" spans="1:13" ht="15.6" x14ac:dyDescent="0.4">
      <c r="A1379" s="295"/>
      <c r="B1379" s="298"/>
      <c r="C1379" s="292"/>
      <c r="D1379" s="292"/>
      <c r="E1379" s="302"/>
      <c r="F1379" s="7"/>
      <c r="G1379" s="235">
        <v>423</v>
      </c>
      <c r="H1379" s="52" t="s">
        <v>208</v>
      </c>
      <c r="I1379" s="13">
        <v>1</v>
      </c>
      <c r="J1379" s="21">
        <f t="shared" si="170"/>
        <v>3.7688442211055275E-4</v>
      </c>
      <c r="K1379" s="241" t="str">
        <f t="shared" si="169"/>
        <v/>
      </c>
      <c r="L1379" s="14">
        <v>1</v>
      </c>
      <c r="M1379" s="21">
        <f t="shared" si="171"/>
        <v>3.7688442211055275E-4</v>
      </c>
    </row>
    <row r="1380" spans="1:13" ht="50.4" x14ac:dyDescent="0.4">
      <c r="A1380" s="295"/>
      <c r="B1380" s="298"/>
      <c r="C1380" s="292"/>
      <c r="D1380" s="292"/>
      <c r="E1380" s="302"/>
      <c r="F1380" s="7"/>
      <c r="G1380" s="235">
        <v>424</v>
      </c>
      <c r="H1380" s="52" t="s">
        <v>781</v>
      </c>
      <c r="I1380" s="13">
        <v>2</v>
      </c>
      <c r="J1380" s="21">
        <f t="shared" si="170"/>
        <v>7.537688442211055E-4</v>
      </c>
      <c r="K1380" s="241" t="str">
        <f t="shared" si="169"/>
        <v/>
      </c>
      <c r="L1380" s="14">
        <v>2</v>
      </c>
      <c r="M1380" s="21">
        <f t="shared" si="171"/>
        <v>7.537688442211055E-4</v>
      </c>
    </row>
    <row r="1381" spans="1:13" ht="37.799999999999997" x14ac:dyDescent="0.4">
      <c r="A1381" s="295"/>
      <c r="B1381" s="298"/>
      <c r="C1381" s="292"/>
      <c r="D1381" s="292"/>
      <c r="E1381" s="302"/>
      <c r="F1381" s="7"/>
      <c r="G1381" s="235">
        <v>425</v>
      </c>
      <c r="H1381" s="52" t="s">
        <v>1065</v>
      </c>
      <c r="I1381" s="13">
        <v>1</v>
      </c>
      <c r="J1381" s="21">
        <f t="shared" si="170"/>
        <v>3.7688442211055275E-4</v>
      </c>
      <c r="K1381" s="241" t="str">
        <f t="shared" si="169"/>
        <v/>
      </c>
      <c r="L1381" s="14">
        <v>1</v>
      </c>
      <c r="M1381" s="21">
        <f t="shared" si="171"/>
        <v>3.7688442211055275E-4</v>
      </c>
    </row>
    <row r="1382" spans="1:13" ht="15.6" x14ac:dyDescent="0.4">
      <c r="A1382" s="295"/>
      <c r="B1382" s="298"/>
      <c r="C1382" s="292" t="s">
        <v>239</v>
      </c>
      <c r="D1382" s="292" t="s">
        <v>193</v>
      </c>
      <c r="E1382" s="302"/>
      <c r="F1382" s="7"/>
      <c r="G1382" s="235">
        <v>426</v>
      </c>
      <c r="H1382" s="52" t="s">
        <v>209</v>
      </c>
      <c r="I1382" s="13">
        <v>1</v>
      </c>
      <c r="J1382" s="21">
        <f t="shared" si="170"/>
        <v>3.7688442211055275E-4</v>
      </c>
      <c r="K1382" s="241" t="str">
        <f t="shared" si="169"/>
        <v/>
      </c>
      <c r="L1382" s="14">
        <v>1</v>
      </c>
      <c r="M1382" s="21">
        <f t="shared" si="171"/>
        <v>3.7688442211055275E-4</v>
      </c>
    </row>
    <row r="1383" spans="1:13" ht="28.8" customHeight="1" x14ac:dyDescent="0.4">
      <c r="A1383" s="295"/>
      <c r="B1383" s="298"/>
      <c r="C1383" s="292"/>
      <c r="D1383" s="292"/>
      <c r="E1383" s="302"/>
      <c r="F1383" s="7"/>
      <c r="G1383" s="235">
        <v>427</v>
      </c>
      <c r="H1383" s="52" t="s">
        <v>423</v>
      </c>
      <c r="I1383" s="13">
        <v>1</v>
      </c>
      <c r="J1383" s="21">
        <f t="shared" si="170"/>
        <v>3.7688442211055275E-4</v>
      </c>
      <c r="K1383" s="241" t="str">
        <f t="shared" si="169"/>
        <v/>
      </c>
      <c r="L1383" s="14">
        <v>1</v>
      </c>
      <c r="M1383" s="21">
        <f t="shared" si="171"/>
        <v>3.7688442211055275E-4</v>
      </c>
    </row>
    <row r="1384" spans="1:13" ht="15.6" x14ac:dyDescent="0.4">
      <c r="A1384" s="295"/>
      <c r="B1384" s="298"/>
      <c r="C1384" s="292"/>
      <c r="D1384" s="292"/>
      <c r="E1384" s="302"/>
      <c r="F1384" s="7"/>
      <c r="G1384" s="235">
        <v>428</v>
      </c>
      <c r="H1384" s="52" t="s">
        <v>210</v>
      </c>
      <c r="I1384" s="13">
        <v>1</v>
      </c>
      <c r="J1384" s="21">
        <f t="shared" si="170"/>
        <v>3.7688442211055275E-4</v>
      </c>
      <c r="K1384" s="241" t="str">
        <f t="shared" si="169"/>
        <v/>
      </c>
      <c r="L1384" s="14">
        <v>1</v>
      </c>
      <c r="M1384" s="21">
        <f t="shared" si="171"/>
        <v>3.7688442211055275E-4</v>
      </c>
    </row>
    <row r="1385" spans="1:13" ht="15.6" x14ac:dyDescent="0.4">
      <c r="A1385" s="295"/>
      <c r="B1385" s="298"/>
      <c r="C1385" s="292"/>
      <c r="D1385" s="292"/>
      <c r="E1385" s="302"/>
      <c r="F1385" s="7"/>
      <c r="G1385" s="235">
        <v>429</v>
      </c>
      <c r="H1385" s="52" t="s">
        <v>211</v>
      </c>
      <c r="I1385" s="13">
        <v>1</v>
      </c>
      <c r="J1385" s="21">
        <f t="shared" si="170"/>
        <v>3.7688442211055275E-4</v>
      </c>
      <c r="K1385" s="241" t="str">
        <f t="shared" si="169"/>
        <v/>
      </c>
      <c r="L1385" s="14">
        <v>1</v>
      </c>
      <c r="M1385" s="21">
        <f t="shared" si="171"/>
        <v>3.7688442211055275E-4</v>
      </c>
    </row>
    <row r="1386" spans="1:13" ht="15.6" x14ac:dyDescent="0.4">
      <c r="A1386" s="295"/>
      <c r="B1386" s="298"/>
      <c r="C1386" s="292"/>
      <c r="D1386" s="292"/>
      <c r="E1386" s="302"/>
      <c r="F1386" s="7"/>
      <c r="G1386" s="235">
        <v>430</v>
      </c>
      <c r="H1386" s="52" t="s">
        <v>782</v>
      </c>
      <c r="I1386" s="13">
        <v>1</v>
      </c>
      <c r="J1386" s="21">
        <f t="shared" si="170"/>
        <v>3.7688442211055275E-4</v>
      </c>
      <c r="K1386" s="241" t="str">
        <f t="shared" si="169"/>
        <v/>
      </c>
      <c r="L1386" s="14">
        <v>1</v>
      </c>
      <c r="M1386" s="21">
        <f t="shared" si="171"/>
        <v>3.7688442211055275E-4</v>
      </c>
    </row>
    <row r="1387" spans="1:13" ht="15.6" x14ac:dyDescent="0.4">
      <c r="A1387" s="295"/>
      <c r="B1387" s="298"/>
      <c r="C1387" s="292"/>
      <c r="D1387" s="292"/>
      <c r="E1387" s="302"/>
      <c r="F1387" s="7"/>
      <c r="G1387" s="235">
        <v>431</v>
      </c>
      <c r="H1387" s="52" t="s">
        <v>212</v>
      </c>
      <c r="I1387" s="13">
        <v>1</v>
      </c>
      <c r="J1387" s="21">
        <f t="shared" si="170"/>
        <v>3.7688442211055275E-4</v>
      </c>
      <c r="K1387" s="241" t="str">
        <f t="shared" si="169"/>
        <v/>
      </c>
      <c r="L1387" s="14">
        <v>1</v>
      </c>
      <c r="M1387" s="21">
        <f t="shared" si="171"/>
        <v>3.7688442211055275E-4</v>
      </c>
    </row>
    <row r="1388" spans="1:13" ht="15.6" x14ac:dyDescent="0.4">
      <c r="A1388" s="295"/>
      <c r="B1388" s="298"/>
      <c r="C1388" s="292"/>
      <c r="D1388" s="292"/>
      <c r="E1388" s="302"/>
      <c r="F1388" s="7"/>
      <c r="G1388" s="235">
        <v>432</v>
      </c>
      <c r="H1388" s="52" t="s">
        <v>213</v>
      </c>
      <c r="I1388" s="13">
        <v>2</v>
      </c>
      <c r="J1388" s="21">
        <f t="shared" si="170"/>
        <v>7.537688442211055E-4</v>
      </c>
      <c r="K1388" s="241" t="str">
        <f t="shared" si="169"/>
        <v/>
      </c>
      <c r="L1388" s="14">
        <v>2</v>
      </c>
      <c r="M1388" s="21">
        <f t="shared" si="171"/>
        <v>7.537688442211055E-4</v>
      </c>
    </row>
    <row r="1389" spans="1:13" ht="15.6" x14ac:dyDescent="0.4">
      <c r="A1389" s="295"/>
      <c r="B1389" s="298"/>
      <c r="C1389" s="292"/>
      <c r="D1389" s="292"/>
      <c r="E1389" s="302"/>
      <c r="F1389" s="7"/>
      <c r="G1389" s="235">
        <v>433</v>
      </c>
      <c r="H1389" s="52" t="s">
        <v>214</v>
      </c>
      <c r="I1389" s="13">
        <v>4</v>
      </c>
      <c r="J1389" s="21">
        <f t="shared" si="170"/>
        <v>1.507537688442211E-3</v>
      </c>
      <c r="K1389" s="241" t="str">
        <f t="shared" si="169"/>
        <v/>
      </c>
      <c r="L1389" s="14">
        <v>4</v>
      </c>
      <c r="M1389" s="21">
        <f t="shared" si="171"/>
        <v>1.507537688442211E-3</v>
      </c>
    </row>
    <row r="1390" spans="1:13" ht="15.6" x14ac:dyDescent="0.4">
      <c r="A1390" s="295"/>
      <c r="B1390" s="298"/>
      <c r="C1390" s="292"/>
      <c r="D1390" s="292"/>
      <c r="E1390" s="302"/>
      <c r="F1390" s="7"/>
      <c r="G1390" s="235">
        <v>434</v>
      </c>
      <c r="H1390" s="52" t="s">
        <v>783</v>
      </c>
      <c r="I1390" s="13">
        <v>3</v>
      </c>
      <c r="J1390" s="21">
        <f t="shared" si="170"/>
        <v>1.1306532663316582E-3</v>
      </c>
      <c r="K1390" s="241" t="str">
        <f t="shared" si="169"/>
        <v/>
      </c>
      <c r="L1390" s="14">
        <v>3</v>
      </c>
      <c r="M1390" s="21">
        <f t="shared" si="171"/>
        <v>1.1306532663316582E-3</v>
      </c>
    </row>
    <row r="1391" spans="1:13" ht="15.6" x14ac:dyDescent="0.4">
      <c r="A1391" s="295"/>
      <c r="B1391" s="298"/>
      <c r="C1391" s="292"/>
      <c r="D1391" s="292"/>
      <c r="E1391" s="302"/>
      <c r="F1391" s="7"/>
      <c r="G1391" s="235">
        <v>435</v>
      </c>
      <c r="H1391" s="52" t="s">
        <v>677</v>
      </c>
      <c r="I1391" s="13">
        <v>2</v>
      </c>
      <c r="J1391" s="21">
        <f t="shared" si="170"/>
        <v>7.537688442211055E-4</v>
      </c>
      <c r="K1391" s="241" t="str">
        <f t="shared" si="169"/>
        <v/>
      </c>
      <c r="L1391" s="14">
        <v>2</v>
      </c>
      <c r="M1391" s="21">
        <f t="shared" si="171"/>
        <v>7.537688442211055E-4</v>
      </c>
    </row>
    <row r="1392" spans="1:13" ht="15.6" x14ac:dyDescent="0.4">
      <c r="A1392" s="295"/>
      <c r="B1392" s="298"/>
      <c r="C1392" s="292"/>
      <c r="D1392" s="292"/>
      <c r="E1392" s="302"/>
      <c r="F1392" s="7"/>
      <c r="G1392" s="235">
        <v>436</v>
      </c>
      <c r="H1392" s="52" t="s">
        <v>784</v>
      </c>
      <c r="I1392" s="13">
        <v>3</v>
      </c>
      <c r="J1392" s="21">
        <f t="shared" si="170"/>
        <v>1.1306532663316582E-3</v>
      </c>
      <c r="K1392" s="241" t="str">
        <f t="shared" si="169"/>
        <v/>
      </c>
      <c r="L1392" s="14">
        <v>3</v>
      </c>
      <c r="M1392" s="21">
        <f t="shared" si="171"/>
        <v>1.1306532663316582E-3</v>
      </c>
    </row>
    <row r="1393" spans="1:13" ht="15.6" x14ac:dyDescent="0.4">
      <c r="A1393" s="295"/>
      <c r="B1393" s="298"/>
      <c r="C1393" s="292"/>
      <c r="D1393" s="292"/>
      <c r="E1393" s="302"/>
      <c r="F1393" s="7"/>
      <c r="G1393" s="235">
        <v>437</v>
      </c>
      <c r="H1393" s="52" t="s">
        <v>215</v>
      </c>
      <c r="I1393" s="13">
        <v>2</v>
      </c>
      <c r="J1393" s="21">
        <f t="shared" si="170"/>
        <v>7.537688442211055E-4</v>
      </c>
      <c r="K1393" s="241" t="str">
        <f t="shared" si="169"/>
        <v/>
      </c>
      <c r="L1393" s="14">
        <v>2</v>
      </c>
      <c r="M1393" s="21">
        <f t="shared" si="171"/>
        <v>7.537688442211055E-4</v>
      </c>
    </row>
    <row r="1394" spans="1:13" ht="16.2" thickBot="1" x14ac:dyDescent="0.45">
      <c r="A1394" s="296"/>
      <c r="B1394" s="299"/>
      <c r="C1394" s="293"/>
      <c r="D1394" s="293"/>
      <c r="E1394" s="303"/>
      <c r="F1394" s="6"/>
      <c r="G1394" s="307" t="s">
        <v>146</v>
      </c>
      <c r="H1394" s="308"/>
      <c r="I1394" s="15">
        <f>SUM(I1353:I1393)</f>
        <v>113</v>
      </c>
      <c r="J1394" s="16">
        <f>SUM(J1353:J1393)</f>
        <v>4.258793969849247E-2</v>
      </c>
      <c r="K1394" s="241" t="str">
        <f t="shared" si="169"/>
        <v/>
      </c>
      <c r="L1394" s="17">
        <f>SUM(L1353:L1393)</f>
        <v>113</v>
      </c>
      <c r="M1394" s="16">
        <f>SUM(M1353:M1393)</f>
        <v>4.258793969849247E-2</v>
      </c>
    </row>
    <row r="1395" spans="1:13" ht="4.95" customHeight="1" thickBot="1" x14ac:dyDescent="0.45">
      <c r="A1395" s="87"/>
      <c r="B1395" s="5"/>
      <c r="C1395" s="5"/>
      <c r="D1395" s="5"/>
      <c r="E1395" s="5"/>
      <c r="F1395" s="5"/>
      <c r="G1395" s="5"/>
      <c r="H1395" s="5"/>
      <c r="I1395" s="88"/>
      <c r="J1395" s="5"/>
      <c r="K1395" s="5"/>
      <c r="L1395" s="5"/>
      <c r="M1395" s="5"/>
    </row>
    <row r="1396" spans="1:13" x14ac:dyDescent="0.3">
      <c r="A1396" s="232" t="s">
        <v>74</v>
      </c>
      <c r="B1396" s="317" t="s">
        <v>145</v>
      </c>
      <c r="C1396" s="317"/>
      <c r="D1396" s="317"/>
      <c r="E1396" s="317"/>
      <c r="F1396" s="317"/>
      <c r="G1396" s="317"/>
      <c r="H1396" s="317"/>
      <c r="I1396" s="317"/>
      <c r="J1396" s="318"/>
      <c r="K1396" s="38"/>
      <c r="L1396" s="32" t="s">
        <v>144</v>
      </c>
      <c r="M1396" s="67" t="s">
        <v>69</v>
      </c>
    </row>
    <row r="1397" spans="1:13" x14ac:dyDescent="0.3">
      <c r="A1397" s="235">
        <f t="shared" ref="A1397:A1437" si="172">G1353</f>
        <v>397</v>
      </c>
      <c r="B1397" s="290"/>
      <c r="C1397" s="290"/>
      <c r="D1397" s="290"/>
      <c r="E1397" s="290"/>
      <c r="F1397" s="290"/>
      <c r="G1397" s="290"/>
      <c r="H1397" s="290"/>
      <c r="I1397" s="290"/>
      <c r="J1397" s="291"/>
      <c r="K1397" s="55"/>
      <c r="L1397" s="44"/>
      <c r="M1397" s="90"/>
    </row>
    <row r="1398" spans="1:13" x14ac:dyDescent="0.3">
      <c r="A1398" s="235">
        <f t="shared" si="172"/>
        <v>398</v>
      </c>
      <c r="B1398" s="290"/>
      <c r="C1398" s="290"/>
      <c r="D1398" s="290"/>
      <c r="E1398" s="290"/>
      <c r="F1398" s="290"/>
      <c r="G1398" s="290"/>
      <c r="H1398" s="290"/>
      <c r="I1398" s="290"/>
      <c r="J1398" s="291"/>
      <c r="K1398" s="55"/>
      <c r="L1398" s="44"/>
      <c r="M1398" s="90"/>
    </row>
    <row r="1399" spans="1:13" x14ac:dyDescent="0.3">
      <c r="A1399" s="235">
        <f t="shared" si="172"/>
        <v>399</v>
      </c>
      <c r="B1399" s="290"/>
      <c r="C1399" s="290"/>
      <c r="D1399" s="290"/>
      <c r="E1399" s="290"/>
      <c r="F1399" s="290"/>
      <c r="G1399" s="290"/>
      <c r="H1399" s="290"/>
      <c r="I1399" s="290"/>
      <c r="J1399" s="291"/>
      <c r="K1399" s="55"/>
      <c r="L1399" s="44"/>
      <c r="M1399" s="90"/>
    </row>
    <row r="1400" spans="1:13" x14ac:dyDescent="0.3">
      <c r="A1400" s="235">
        <f t="shared" si="172"/>
        <v>400</v>
      </c>
      <c r="B1400" s="290"/>
      <c r="C1400" s="290"/>
      <c r="D1400" s="290"/>
      <c r="E1400" s="290"/>
      <c r="F1400" s="290"/>
      <c r="G1400" s="290"/>
      <c r="H1400" s="290"/>
      <c r="I1400" s="290"/>
      <c r="J1400" s="291"/>
      <c r="K1400" s="55"/>
      <c r="L1400" s="44"/>
      <c r="M1400" s="90"/>
    </row>
    <row r="1401" spans="1:13" x14ac:dyDescent="0.3">
      <c r="A1401" s="235">
        <f t="shared" si="172"/>
        <v>401</v>
      </c>
      <c r="B1401" s="290"/>
      <c r="C1401" s="290"/>
      <c r="D1401" s="290"/>
      <c r="E1401" s="290"/>
      <c r="F1401" s="290"/>
      <c r="G1401" s="290"/>
      <c r="H1401" s="290"/>
      <c r="I1401" s="290"/>
      <c r="J1401" s="291"/>
      <c r="K1401" s="55"/>
      <c r="L1401" s="44"/>
      <c r="M1401" s="90"/>
    </row>
    <row r="1402" spans="1:13" x14ac:dyDescent="0.3">
      <c r="A1402" s="235">
        <f t="shared" si="172"/>
        <v>402</v>
      </c>
      <c r="B1402" s="290"/>
      <c r="C1402" s="290"/>
      <c r="D1402" s="290"/>
      <c r="E1402" s="290"/>
      <c r="F1402" s="290"/>
      <c r="G1402" s="290"/>
      <c r="H1402" s="290"/>
      <c r="I1402" s="290"/>
      <c r="J1402" s="291"/>
      <c r="K1402" s="55"/>
      <c r="L1402" s="44"/>
      <c r="M1402" s="90"/>
    </row>
    <row r="1403" spans="1:13" x14ac:dyDescent="0.3">
      <c r="A1403" s="235">
        <f t="shared" si="172"/>
        <v>403</v>
      </c>
      <c r="B1403" s="290"/>
      <c r="C1403" s="290"/>
      <c r="D1403" s="290"/>
      <c r="E1403" s="290"/>
      <c r="F1403" s="290"/>
      <c r="G1403" s="290"/>
      <c r="H1403" s="290"/>
      <c r="I1403" s="290"/>
      <c r="J1403" s="291"/>
      <c r="K1403" s="55"/>
      <c r="L1403" s="44"/>
      <c r="M1403" s="90"/>
    </row>
    <row r="1404" spans="1:13" x14ac:dyDescent="0.3">
      <c r="A1404" s="235">
        <f t="shared" si="172"/>
        <v>404</v>
      </c>
      <c r="B1404" s="290"/>
      <c r="C1404" s="290"/>
      <c r="D1404" s="290"/>
      <c r="E1404" s="290"/>
      <c r="F1404" s="290"/>
      <c r="G1404" s="290"/>
      <c r="H1404" s="290"/>
      <c r="I1404" s="290"/>
      <c r="J1404" s="291"/>
      <c r="K1404" s="55"/>
      <c r="L1404" s="44"/>
      <c r="M1404" s="90"/>
    </row>
    <row r="1405" spans="1:13" x14ac:dyDescent="0.3">
      <c r="A1405" s="235">
        <f t="shared" si="172"/>
        <v>405</v>
      </c>
      <c r="B1405" s="290"/>
      <c r="C1405" s="290"/>
      <c r="D1405" s="290"/>
      <c r="E1405" s="290"/>
      <c r="F1405" s="290"/>
      <c r="G1405" s="290"/>
      <c r="H1405" s="290"/>
      <c r="I1405" s="290"/>
      <c r="J1405" s="291"/>
      <c r="K1405" s="55"/>
      <c r="L1405" s="44"/>
      <c r="M1405" s="90"/>
    </row>
    <row r="1406" spans="1:13" x14ac:dyDescent="0.3">
      <c r="A1406" s="235">
        <f t="shared" si="172"/>
        <v>406</v>
      </c>
      <c r="B1406" s="290"/>
      <c r="C1406" s="290"/>
      <c r="D1406" s="290"/>
      <c r="E1406" s="290"/>
      <c r="F1406" s="290"/>
      <c r="G1406" s="290"/>
      <c r="H1406" s="290"/>
      <c r="I1406" s="290"/>
      <c r="J1406" s="291"/>
      <c r="K1406" s="55"/>
      <c r="L1406" s="44"/>
      <c r="M1406" s="90"/>
    </row>
    <row r="1407" spans="1:13" x14ac:dyDescent="0.3">
      <c r="A1407" s="235">
        <f t="shared" si="172"/>
        <v>407</v>
      </c>
      <c r="B1407" s="290"/>
      <c r="C1407" s="290"/>
      <c r="D1407" s="290"/>
      <c r="E1407" s="290"/>
      <c r="F1407" s="290"/>
      <c r="G1407" s="290"/>
      <c r="H1407" s="290"/>
      <c r="I1407" s="290"/>
      <c r="J1407" s="291"/>
      <c r="K1407" s="55"/>
      <c r="L1407" s="44"/>
      <c r="M1407" s="90"/>
    </row>
    <row r="1408" spans="1:13" x14ac:dyDescent="0.3">
      <c r="A1408" s="235">
        <f t="shared" si="172"/>
        <v>408</v>
      </c>
      <c r="B1408" s="290"/>
      <c r="C1408" s="290"/>
      <c r="D1408" s="290"/>
      <c r="E1408" s="290"/>
      <c r="F1408" s="290"/>
      <c r="G1408" s="290"/>
      <c r="H1408" s="290"/>
      <c r="I1408" s="290"/>
      <c r="J1408" s="291"/>
      <c r="K1408" s="55"/>
      <c r="L1408" s="44"/>
      <c r="M1408" s="90"/>
    </row>
    <row r="1409" spans="1:13" x14ac:dyDescent="0.3">
      <c r="A1409" s="235">
        <f t="shared" si="172"/>
        <v>409</v>
      </c>
      <c r="B1409" s="290"/>
      <c r="C1409" s="290"/>
      <c r="D1409" s="290"/>
      <c r="E1409" s="290"/>
      <c r="F1409" s="290"/>
      <c r="G1409" s="290"/>
      <c r="H1409" s="290"/>
      <c r="I1409" s="290"/>
      <c r="J1409" s="291"/>
      <c r="K1409" s="55"/>
      <c r="L1409" s="44"/>
      <c r="M1409" s="90"/>
    </row>
    <row r="1410" spans="1:13" x14ac:dyDescent="0.3">
      <c r="A1410" s="235">
        <f t="shared" si="172"/>
        <v>410</v>
      </c>
      <c r="B1410" s="290"/>
      <c r="C1410" s="290"/>
      <c r="D1410" s="290"/>
      <c r="E1410" s="290"/>
      <c r="F1410" s="290"/>
      <c r="G1410" s="290"/>
      <c r="H1410" s="290"/>
      <c r="I1410" s="290"/>
      <c r="J1410" s="291"/>
      <c r="K1410" s="55"/>
      <c r="L1410" s="44"/>
      <c r="M1410" s="90"/>
    </row>
    <row r="1411" spans="1:13" x14ac:dyDescent="0.3">
      <c r="A1411" s="235">
        <f t="shared" si="172"/>
        <v>411</v>
      </c>
      <c r="B1411" s="290"/>
      <c r="C1411" s="290"/>
      <c r="D1411" s="290"/>
      <c r="E1411" s="290"/>
      <c r="F1411" s="290"/>
      <c r="G1411" s="290"/>
      <c r="H1411" s="290"/>
      <c r="I1411" s="290"/>
      <c r="J1411" s="291"/>
      <c r="K1411" s="55"/>
      <c r="L1411" s="44"/>
      <c r="M1411" s="90"/>
    </row>
    <row r="1412" spans="1:13" x14ac:dyDescent="0.3">
      <c r="A1412" s="235">
        <f t="shared" si="172"/>
        <v>412</v>
      </c>
      <c r="B1412" s="290"/>
      <c r="C1412" s="290"/>
      <c r="D1412" s="290"/>
      <c r="E1412" s="290"/>
      <c r="F1412" s="290"/>
      <c r="G1412" s="290"/>
      <c r="H1412" s="290"/>
      <c r="I1412" s="290"/>
      <c r="J1412" s="291"/>
      <c r="K1412" s="55"/>
      <c r="L1412" s="44"/>
      <c r="M1412" s="90"/>
    </row>
    <row r="1413" spans="1:13" x14ac:dyDescent="0.3">
      <c r="A1413" s="235">
        <f t="shared" si="172"/>
        <v>413</v>
      </c>
      <c r="B1413" s="290"/>
      <c r="C1413" s="290"/>
      <c r="D1413" s="290"/>
      <c r="E1413" s="290"/>
      <c r="F1413" s="290"/>
      <c r="G1413" s="290"/>
      <c r="H1413" s="290"/>
      <c r="I1413" s="290"/>
      <c r="J1413" s="291"/>
      <c r="K1413" s="55"/>
      <c r="L1413" s="44"/>
      <c r="M1413" s="90"/>
    </row>
    <row r="1414" spans="1:13" x14ac:dyDescent="0.3">
      <c r="A1414" s="235">
        <f t="shared" si="172"/>
        <v>414</v>
      </c>
      <c r="B1414" s="290"/>
      <c r="C1414" s="290"/>
      <c r="D1414" s="290"/>
      <c r="E1414" s="290"/>
      <c r="F1414" s="290"/>
      <c r="G1414" s="290"/>
      <c r="H1414" s="290"/>
      <c r="I1414" s="290"/>
      <c r="J1414" s="291"/>
      <c r="K1414" s="55"/>
      <c r="L1414" s="44"/>
      <c r="M1414" s="90"/>
    </row>
    <row r="1415" spans="1:13" x14ac:dyDescent="0.3">
      <c r="A1415" s="235">
        <f t="shared" si="172"/>
        <v>415</v>
      </c>
      <c r="B1415" s="290"/>
      <c r="C1415" s="290"/>
      <c r="D1415" s="290"/>
      <c r="E1415" s="290"/>
      <c r="F1415" s="290"/>
      <c r="G1415" s="290"/>
      <c r="H1415" s="290"/>
      <c r="I1415" s="290"/>
      <c r="J1415" s="291"/>
      <c r="K1415" s="55"/>
      <c r="L1415" s="44"/>
      <c r="M1415" s="90"/>
    </row>
    <row r="1416" spans="1:13" x14ac:dyDescent="0.3">
      <c r="A1416" s="235">
        <f t="shared" si="172"/>
        <v>416</v>
      </c>
      <c r="B1416" s="290"/>
      <c r="C1416" s="290"/>
      <c r="D1416" s="290"/>
      <c r="E1416" s="290"/>
      <c r="F1416" s="290"/>
      <c r="G1416" s="290"/>
      <c r="H1416" s="290"/>
      <c r="I1416" s="290"/>
      <c r="J1416" s="291"/>
      <c r="K1416" s="55"/>
      <c r="L1416" s="44"/>
      <c r="M1416" s="90"/>
    </row>
    <row r="1417" spans="1:13" x14ac:dyDescent="0.3">
      <c r="A1417" s="235">
        <f t="shared" si="172"/>
        <v>417</v>
      </c>
      <c r="B1417" s="290"/>
      <c r="C1417" s="290"/>
      <c r="D1417" s="290"/>
      <c r="E1417" s="290"/>
      <c r="F1417" s="290"/>
      <c r="G1417" s="290"/>
      <c r="H1417" s="290"/>
      <c r="I1417" s="290"/>
      <c r="J1417" s="291"/>
      <c r="K1417" s="55"/>
      <c r="L1417" s="44"/>
      <c r="M1417" s="90"/>
    </row>
    <row r="1418" spans="1:13" x14ac:dyDescent="0.3">
      <c r="A1418" s="235">
        <f t="shared" si="172"/>
        <v>418</v>
      </c>
      <c r="B1418" s="290"/>
      <c r="C1418" s="290"/>
      <c r="D1418" s="290"/>
      <c r="E1418" s="290"/>
      <c r="F1418" s="290"/>
      <c r="G1418" s="290"/>
      <c r="H1418" s="290"/>
      <c r="I1418" s="290"/>
      <c r="J1418" s="291"/>
      <c r="K1418" s="55"/>
      <c r="L1418" s="44"/>
      <c r="M1418" s="90"/>
    </row>
    <row r="1419" spans="1:13" x14ac:dyDescent="0.3">
      <c r="A1419" s="235">
        <f t="shared" si="172"/>
        <v>419</v>
      </c>
      <c r="B1419" s="290"/>
      <c r="C1419" s="290"/>
      <c r="D1419" s="290"/>
      <c r="E1419" s="290"/>
      <c r="F1419" s="290"/>
      <c r="G1419" s="290"/>
      <c r="H1419" s="290"/>
      <c r="I1419" s="290"/>
      <c r="J1419" s="291"/>
      <c r="K1419" s="55"/>
      <c r="L1419" s="44"/>
      <c r="M1419" s="90"/>
    </row>
    <row r="1420" spans="1:13" x14ac:dyDescent="0.3">
      <c r="A1420" s="235">
        <f t="shared" si="172"/>
        <v>420</v>
      </c>
      <c r="B1420" s="290"/>
      <c r="C1420" s="290"/>
      <c r="D1420" s="290"/>
      <c r="E1420" s="290"/>
      <c r="F1420" s="290"/>
      <c r="G1420" s="290"/>
      <c r="H1420" s="290"/>
      <c r="I1420" s="290"/>
      <c r="J1420" s="291"/>
      <c r="K1420" s="55"/>
      <c r="L1420" s="44"/>
      <c r="M1420" s="90"/>
    </row>
    <row r="1421" spans="1:13" x14ac:dyDescent="0.3">
      <c r="A1421" s="235">
        <f t="shared" si="172"/>
        <v>421</v>
      </c>
      <c r="B1421" s="290"/>
      <c r="C1421" s="290"/>
      <c r="D1421" s="290"/>
      <c r="E1421" s="290"/>
      <c r="F1421" s="290"/>
      <c r="G1421" s="290"/>
      <c r="H1421" s="290"/>
      <c r="I1421" s="290"/>
      <c r="J1421" s="291"/>
      <c r="K1421" s="55"/>
      <c r="L1421" s="44"/>
      <c r="M1421" s="90"/>
    </row>
    <row r="1422" spans="1:13" x14ac:dyDescent="0.3">
      <c r="A1422" s="235">
        <f t="shared" si="172"/>
        <v>422</v>
      </c>
      <c r="B1422" s="290"/>
      <c r="C1422" s="290"/>
      <c r="D1422" s="290"/>
      <c r="E1422" s="290"/>
      <c r="F1422" s="290"/>
      <c r="G1422" s="290"/>
      <c r="H1422" s="290"/>
      <c r="I1422" s="290"/>
      <c r="J1422" s="291"/>
      <c r="K1422" s="55"/>
      <c r="L1422" s="44"/>
      <c r="M1422" s="90"/>
    </row>
    <row r="1423" spans="1:13" x14ac:dyDescent="0.3">
      <c r="A1423" s="235">
        <f t="shared" si="172"/>
        <v>423</v>
      </c>
      <c r="B1423" s="290"/>
      <c r="C1423" s="290"/>
      <c r="D1423" s="290"/>
      <c r="E1423" s="290"/>
      <c r="F1423" s="290"/>
      <c r="G1423" s="290"/>
      <c r="H1423" s="290"/>
      <c r="I1423" s="290"/>
      <c r="J1423" s="291"/>
      <c r="K1423" s="55"/>
      <c r="L1423" s="44"/>
      <c r="M1423" s="90"/>
    </row>
    <row r="1424" spans="1:13" x14ac:dyDescent="0.3">
      <c r="A1424" s="235">
        <f t="shared" si="172"/>
        <v>424</v>
      </c>
      <c r="B1424" s="290"/>
      <c r="C1424" s="290"/>
      <c r="D1424" s="290"/>
      <c r="E1424" s="290"/>
      <c r="F1424" s="290"/>
      <c r="G1424" s="290"/>
      <c r="H1424" s="290"/>
      <c r="I1424" s="290"/>
      <c r="J1424" s="291"/>
      <c r="K1424" s="55"/>
      <c r="L1424" s="44"/>
      <c r="M1424" s="90"/>
    </row>
    <row r="1425" spans="1:13" x14ac:dyDescent="0.3">
      <c r="A1425" s="235">
        <f t="shared" si="172"/>
        <v>425</v>
      </c>
      <c r="B1425" s="290"/>
      <c r="C1425" s="290"/>
      <c r="D1425" s="290"/>
      <c r="E1425" s="290"/>
      <c r="F1425" s="290"/>
      <c r="G1425" s="290"/>
      <c r="H1425" s="290"/>
      <c r="I1425" s="290"/>
      <c r="J1425" s="291"/>
      <c r="K1425" s="55"/>
      <c r="L1425" s="44"/>
      <c r="M1425" s="90"/>
    </row>
    <row r="1426" spans="1:13" x14ac:dyDescent="0.3">
      <c r="A1426" s="235">
        <f t="shared" si="172"/>
        <v>426</v>
      </c>
      <c r="B1426" s="290"/>
      <c r="C1426" s="290"/>
      <c r="D1426" s="290"/>
      <c r="E1426" s="290"/>
      <c r="F1426" s="290"/>
      <c r="G1426" s="290"/>
      <c r="H1426" s="290"/>
      <c r="I1426" s="290"/>
      <c r="J1426" s="291"/>
      <c r="K1426" s="55"/>
      <c r="L1426" s="44"/>
      <c r="M1426" s="90"/>
    </row>
    <row r="1427" spans="1:13" x14ac:dyDescent="0.3">
      <c r="A1427" s="235">
        <f t="shared" si="172"/>
        <v>427</v>
      </c>
      <c r="B1427" s="290"/>
      <c r="C1427" s="290"/>
      <c r="D1427" s="290"/>
      <c r="E1427" s="290"/>
      <c r="F1427" s="290"/>
      <c r="G1427" s="290"/>
      <c r="H1427" s="290"/>
      <c r="I1427" s="290"/>
      <c r="J1427" s="291"/>
      <c r="K1427" s="55"/>
      <c r="L1427" s="44"/>
      <c r="M1427" s="90"/>
    </row>
    <row r="1428" spans="1:13" x14ac:dyDescent="0.3">
      <c r="A1428" s="235">
        <f t="shared" si="172"/>
        <v>428</v>
      </c>
      <c r="B1428" s="290"/>
      <c r="C1428" s="290"/>
      <c r="D1428" s="290"/>
      <c r="E1428" s="290"/>
      <c r="F1428" s="290"/>
      <c r="G1428" s="290"/>
      <c r="H1428" s="290"/>
      <c r="I1428" s="290"/>
      <c r="J1428" s="291"/>
      <c r="K1428" s="55"/>
      <c r="L1428" s="44"/>
      <c r="M1428" s="90"/>
    </row>
    <row r="1429" spans="1:13" x14ac:dyDescent="0.3">
      <c r="A1429" s="235">
        <f t="shared" si="172"/>
        <v>429</v>
      </c>
      <c r="B1429" s="290"/>
      <c r="C1429" s="290"/>
      <c r="D1429" s="290"/>
      <c r="E1429" s="290"/>
      <c r="F1429" s="290"/>
      <c r="G1429" s="290"/>
      <c r="H1429" s="290"/>
      <c r="I1429" s="290"/>
      <c r="J1429" s="291"/>
      <c r="K1429" s="55"/>
      <c r="L1429" s="44"/>
      <c r="M1429" s="90"/>
    </row>
    <row r="1430" spans="1:13" x14ac:dyDescent="0.3">
      <c r="A1430" s="235">
        <f t="shared" si="172"/>
        <v>430</v>
      </c>
      <c r="B1430" s="290"/>
      <c r="C1430" s="290"/>
      <c r="D1430" s="290"/>
      <c r="E1430" s="290"/>
      <c r="F1430" s="290"/>
      <c r="G1430" s="290"/>
      <c r="H1430" s="290"/>
      <c r="I1430" s="290"/>
      <c r="J1430" s="291"/>
      <c r="K1430" s="55"/>
      <c r="L1430" s="44"/>
      <c r="M1430" s="90"/>
    </row>
    <row r="1431" spans="1:13" x14ac:dyDescent="0.3">
      <c r="A1431" s="235">
        <f t="shared" si="172"/>
        <v>431</v>
      </c>
      <c r="B1431" s="290"/>
      <c r="C1431" s="290"/>
      <c r="D1431" s="290"/>
      <c r="E1431" s="290"/>
      <c r="F1431" s="290"/>
      <c r="G1431" s="290"/>
      <c r="H1431" s="290"/>
      <c r="I1431" s="290"/>
      <c r="J1431" s="291"/>
      <c r="K1431" s="55"/>
      <c r="L1431" s="44"/>
      <c r="M1431" s="90"/>
    </row>
    <row r="1432" spans="1:13" x14ac:dyDescent="0.3">
      <c r="A1432" s="235">
        <f t="shared" si="172"/>
        <v>432</v>
      </c>
      <c r="B1432" s="290"/>
      <c r="C1432" s="290"/>
      <c r="D1432" s="290"/>
      <c r="E1432" s="290"/>
      <c r="F1432" s="290"/>
      <c r="G1432" s="290"/>
      <c r="H1432" s="290"/>
      <c r="I1432" s="290"/>
      <c r="J1432" s="291"/>
      <c r="K1432" s="55"/>
      <c r="L1432" s="44"/>
      <c r="M1432" s="90"/>
    </row>
    <row r="1433" spans="1:13" x14ac:dyDescent="0.3">
      <c r="A1433" s="235">
        <f t="shared" si="172"/>
        <v>433</v>
      </c>
      <c r="B1433" s="290"/>
      <c r="C1433" s="290"/>
      <c r="D1433" s="290"/>
      <c r="E1433" s="290"/>
      <c r="F1433" s="290"/>
      <c r="G1433" s="290"/>
      <c r="H1433" s="290"/>
      <c r="I1433" s="290"/>
      <c r="J1433" s="291"/>
      <c r="K1433" s="55"/>
      <c r="L1433" s="44"/>
      <c r="M1433" s="90"/>
    </row>
    <row r="1434" spans="1:13" x14ac:dyDescent="0.3">
      <c r="A1434" s="235">
        <f t="shared" si="172"/>
        <v>434</v>
      </c>
      <c r="B1434" s="290"/>
      <c r="C1434" s="290"/>
      <c r="D1434" s="290"/>
      <c r="E1434" s="290"/>
      <c r="F1434" s="290"/>
      <c r="G1434" s="290"/>
      <c r="H1434" s="290"/>
      <c r="I1434" s="290"/>
      <c r="J1434" s="291"/>
      <c r="K1434" s="55"/>
      <c r="L1434" s="44"/>
      <c r="M1434" s="90"/>
    </row>
    <row r="1435" spans="1:13" x14ac:dyDescent="0.3">
      <c r="A1435" s="235">
        <f t="shared" si="172"/>
        <v>435</v>
      </c>
      <c r="B1435" s="290"/>
      <c r="C1435" s="290"/>
      <c r="D1435" s="290"/>
      <c r="E1435" s="290"/>
      <c r="F1435" s="290"/>
      <c r="G1435" s="290"/>
      <c r="H1435" s="290"/>
      <c r="I1435" s="290"/>
      <c r="J1435" s="291"/>
      <c r="K1435" s="55"/>
      <c r="L1435" s="44"/>
      <c r="M1435" s="90"/>
    </row>
    <row r="1436" spans="1:13" x14ac:dyDescent="0.3">
      <c r="A1436" s="235">
        <f t="shared" si="172"/>
        <v>436</v>
      </c>
      <c r="B1436" s="290"/>
      <c r="C1436" s="290"/>
      <c r="D1436" s="290"/>
      <c r="E1436" s="290"/>
      <c r="F1436" s="290"/>
      <c r="G1436" s="290"/>
      <c r="H1436" s="290"/>
      <c r="I1436" s="290"/>
      <c r="J1436" s="291"/>
      <c r="K1436" s="55"/>
      <c r="L1436" s="44"/>
      <c r="M1436" s="90"/>
    </row>
    <row r="1437" spans="1:13" ht="15" thickBot="1" x14ac:dyDescent="0.35">
      <c r="A1437" s="236">
        <f t="shared" si="172"/>
        <v>437</v>
      </c>
      <c r="B1437" s="335"/>
      <c r="C1437" s="335"/>
      <c r="D1437" s="335"/>
      <c r="E1437" s="335"/>
      <c r="F1437" s="335"/>
      <c r="G1437" s="335"/>
      <c r="H1437" s="335"/>
      <c r="I1437" s="335"/>
      <c r="J1437" s="336"/>
      <c r="K1437" s="55"/>
      <c r="L1437" s="45"/>
      <c r="M1437" s="91"/>
    </row>
  </sheetData>
  <sheetProtection password="CA61" sheet="1" objects="1" scenarios="1"/>
  <mergeCells count="1779">
    <mergeCell ref="I155:M155"/>
    <mergeCell ref="I156:M156"/>
    <mergeCell ref="I157:M157"/>
    <mergeCell ref="I158:M158"/>
    <mergeCell ref="I159:M159"/>
    <mergeCell ref="I160:M160"/>
    <mergeCell ref="I161:M161"/>
    <mergeCell ref="I162:M162"/>
    <mergeCell ref="I163:M163"/>
    <mergeCell ref="I164:M164"/>
    <mergeCell ref="I165:M165"/>
    <mergeCell ref="I166:M166"/>
    <mergeCell ref="I167:M167"/>
    <mergeCell ref="I168:M168"/>
    <mergeCell ref="I169:M169"/>
    <mergeCell ref="I170:M170"/>
    <mergeCell ref="E155:H155"/>
    <mergeCell ref="E156:H156"/>
    <mergeCell ref="E157:H157"/>
    <mergeCell ref="E158:H158"/>
    <mergeCell ref="E159:H159"/>
    <mergeCell ref="E160:H160"/>
    <mergeCell ref="E161:H161"/>
    <mergeCell ref="E162:H162"/>
    <mergeCell ref="E163:H163"/>
    <mergeCell ref="E164:H164"/>
    <mergeCell ref="E165:H165"/>
    <mergeCell ref="E166:H166"/>
    <mergeCell ref="E167:H167"/>
    <mergeCell ref="E168:H168"/>
    <mergeCell ref="E169:H169"/>
    <mergeCell ref="E170:H170"/>
    <mergeCell ref="E171:H171"/>
    <mergeCell ref="A96:M96"/>
    <mergeCell ref="E109:G109"/>
    <mergeCell ref="A109:D109"/>
    <mergeCell ref="I109:J109"/>
    <mergeCell ref="K109:L109"/>
    <mergeCell ref="B90:D90"/>
    <mergeCell ref="E90:G90"/>
    <mergeCell ref="I90:J90"/>
    <mergeCell ref="K90:L90"/>
    <mergeCell ref="B91:D91"/>
    <mergeCell ref="E91:G91"/>
    <mergeCell ref="I91:J91"/>
    <mergeCell ref="K91:L91"/>
    <mergeCell ref="B92:D92"/>
    <mergeCell ref="E92:G92"/>
    <mergeCell ref="I92:J92"/>
    <mergeCell ref="K92:L92"/>
    <mergeCell ref="B93:D93"/>
    <mergeCell ref="E93:G93"/>
    <mergeCell ref="I93:J93"/>
    <mergeCell ref="K93:L93"/>
    <mergeCell ref="A94:D94"/>
    <mergeCell ref="E94:G94"/>
    <mergeCell ref="I94:J94"/>
    <mergeCell ref="K94:L94"/>
    <mergeCell ref="K97:L97"/>
    <mergeCell ref="B98:D98"/>
    <mergeCell ref="E98:G98"/>
    <mergeCell ref="I98:J98"/>
    <mergeCell ref="K98:L98"/>
    <mergeCell ref="B99:D99"/>
    <mergeCell ref="E99:G99"/>
    <mergeCell ref="B85:D85"/>
    <mergeCell ref="E85:G85"/>
    <mergeCell ref="I85:J85"/>
    <mergeCell ref="K85:L85"/>
    <mergeCell ref="B86:D86"/>
    <mergeCell ref="E86:G86"/>
    <mergeCell ref="I86:J86"/>
    <mergeCell ref="K86:L86"/>
    <mergeCell ref="B87:D87"/>
    <mergeCell ref="E87:G87"/>
    <mergeCell ref="I87:J87"/>
    <mergeCell ref="K87:L87"/>
    <mergeCell ref="B88:D88"/>
    <mergeCell ref="E88:G88"/>
    <mergeCell ref="I88:J88"/>
    <mergeCell ref="K88:L88"/>
    <mergeCell ref="B89:D89"/>
    <mergeCell ref="E89:G89"/>
    <mergeCell ref="I89:J89"/>
    <mergeCell ref="K89:L89"/>
    <mergeCell ref="I99:J99"/>
    <mergeCell ref="K99:L99"/>
    <mergeCell ref="I79:J79"/>
    <mergeCell ref="A79:D79"/>
    <mergeCell ref="E79:G79"/>
    <mergeCell ref="K79:L79"/>
    <mergeCell ref="A81:M81"/>
    <mergeCell ref="B82:D82"/>
    <mergeCell ref="E82:G82"/>
    <mergeCell ref="I82:J82"/>
    <mergeCell ref="K82:L82"/>
    <mergeCell ref="B83:D83"/>
    <mergeCell ref="E83:G83"/>
    <mergeCell ref="I83:J83"/>
    <mergeCell ref="K83:L83"/>
    <mergeCell ref="B84:D84"/>
    <mergeCell ref="E84:G84"/>
    <mergeCell ref="I84:J84"/>
    <mergeCell ref="K84:L84"/>
    <mergeCell ref="K75:L75"/>
    <mergeCell ref="B76:D76"/>
    <mergeCell ref="E76:G76"/>
    <mergeCell ref="I76:J76"/>
    <mergeCell ref="K76:L76"/>
    <mergeCell ref="B77:D77"/>
    <mergeCell ref="E77:G77"/>
    <mergeCell ref="I77:J77"/>
    <mergeCell ref="K77:L77"/>
    <mergeCell ref="B78:D78"/>
    <mergeCell ref="E78:G78"/>
    <mergeCell ref="I78:J78"/>
    <mergeCell ref="K78:L78"/>
    <mergeCell ref="A66:M66"/>
    <mergeCell ref="I70:J70"/>
    <mergeCell ref="K70:L70"/>
    <mergeCell ref="B71:D71"/>
    <mergeCell ref="E71:G71"/>
    <mergeCell ref="I71:J71"/>
    <mergeCell ref="K71:L71"/>
    <mergeCell ref="B72:D72"/>
    <mergeCell ref="E72:G72"/>
    <mergeCell ref="I72:J72"/>
    <mergeCell ref="K72:L72"/>
    <mergeCell ref="B73:D73"/>
    <mergeCell ref="E73:G73"/>
    <mergeCell ref="I73:J73"/>
    <mergeCell ref="K73:L73"/>
    <mergeCell ref="B74:D74"/>
    <mergeCell ref="F15:G15"/>
    <mergeCell ref="J15:K15"/>
    <mergeCell ref="F16:G16"/>
    <mergeCell ref="J16:K16"/>
    <mergeCell ref="F13:G13"/>
    <mergeCell ref="J13:K13"/>
    <mergeCell ref="F14:G14"/>
    <mergeCell ref="J14:K14"/>
    <mergeCell ref="E74:G74"/>
    <mergeCell ref="I74:J74"/>
    <mergeCell ref="K74:L74"/>
    <mergeCell ref="A1228:E1228"/>
    <mergeCell ref="G1228:H1228"/>
    <mergeCell ref="I1228:J1228"/>
    <mergeCell ref="A1229:A1230"/>
    <mergeCell ref="B1229:B1230"/>
    <mergeCell ref="C1229:C1230"/>
    <mergeCell ref="D1229:D1230"/>
    <mergeCell ref="E1229:E1230"/>
    <mergeCell ref="G1229:G1230"/>
    <mergeCell ref="H1229:H1230"/>
    <mergeCell ref="I1229:I1230"/>
    <mergeCell ref="J1229:J1230"/>
    <mergeCell ref="L1229:M1229"/>
    <mergeCell ref="J19:K19"/>
    <mergeCell ref="B67:D67"/>
    <mergeCell ref="E67:G67"/>
    <mergeCell ref="I67:J67"/>
    <mergeCell ref="K67:L67"/>
    <mergeCell ref="B68:D68"/>
    <mergeCell ref="E68:G68"/>
    <mergeCell ref="B27:C27"/>
    <mergeCell ref="B6:E6"/>
    <mergeCell ref="A1:M1"/>
    <mergeCell ref="A2:M2"/>
    <mergeCell ref="A3:M3"/>
    <mergeCell ref="A4:M4"/>
    <mergeCell ref="A5:F5"/>
    <mergeCell ref="I5:J5"/>
    <mergeCell ref="F11:G11"/>
    <mergeCell ref="J11:K11"/>
    <mergeCell ref="F12:G12"/>
    <mergeCell ref="J12:K12"/>
    <mergeCell ref="F9:G9"/>
    <mergeCell ref="J9:K9"/>
    <mergeCell ref="F10:G10"/>
    <mergeCell ref="J10:K10"/>
    <mergeCell ref="F7:G7"/>
    <mergeCell ref="J7:K7"/>
    <mergeCell ref="F8:G8"/>
    <mergeCell ref="J8:K8"/>
    <mergeCell ref="D27:E27"/>
    <mergeCell ref="I27:L27"/>
    <mergeCell ref="F17:G17"/>
    <mergeCell ref="B28:C28"/>
    <mergeCell ref="D28:E28"/>
    <mergeCell ref="I28:L28"/>
    <mergeCell ref="F23:H23"/>
    <mergeCell ref="I23:M23"/>
    <mergeCell ref="F24:H24"/>
    <mergeCell ref="I24:M24"/>
    <mergeCell ref="B26:C26"/>
    <mergeCell ref="D26:E26"/>
    <mergeCell ref="I26:L26"/>
    <mergeCell ref="F20:H20"/>
    <mergeCell ref="I20:M20"/>
    <mergeCell ref="F21:H21"/>
    <mergeCell ref="I21:M21"/>
    <mergeCell ref="F22:H22"/>
    <mergeCell ref="I22:M22"/>
    <mergeCell ref="J17:K17"/>
    <mergeCell ref="F18:G18"/>
    <mergeCell ref="J18:K18"/>
    <mergeCell ref="B44:I44"/>
    <mergeCell ref="J44:M44"/>
    <mergeCell ref="B45:I45"/>
    <mergeCell ref="J45:M45"/>
    <mergeCell ref="B29:C29"/>
    <mergeCell ref="D29:E29"/>
    <mergeCell ref="I29:L29"/>
    <mergeCell ref="B34:M34"/>
    <mergeCell ref="B35:M35"/>
    <mergeCell ref="B36:M36"/>
    <mergeCell ref="B37:M37"/>
    <mergeCell ref="B38:M38"/>
    <mergeCell ref="B39:M39"/>
    <mergeCell ref="B42:I42"/>
    <mergeCell ref="J42:M42"/>
    <mergeCell ref="B43:I43"/>
    <mergeCell ref="J43:M43"/>
    <mergeCell ref="B32:M32"/>
    <mergeCell ref="B33:M33"/>
    <mergeCell ref="C126:F126"/>
    <mergeCell ref="G126:M126"/>
    <mergeCell ref="C127:F127"/>
    <mergeCell ref="G127:M127"/>
    <mergeCell ref="C128:F128"/>
    <mergeCell ref="G128:M128"/>
    <mergeCell ref="C123:F123"/>
    <mergeCell ref="G123:M123"/>
    <mergeCell ref="C124:F124"/>
    <mergeCell ref="G124:M124"/>
    <mergeCell ref="C125:F125"/>
    <mergeCell ref="G125:M125"/>
    <mergeCell ref="C122:F122"/>
    <mergeCell ref="G122:M122"/>
    <mergeCell ref="C121:F121"/>
    <mergeCell ref="G121:M121"/>
    <mergeCell ref="C117:F117"/>
    <mergeCell ref="G117:M117"/>
    <mergeCell ref="C118:F118"/>
    <mergeCell ref="G118:M118"/>
    <mergeCell ref="C119:F119"/>
    <mergeCell ref="G119:M119"/>
    <mergeCell ref="C120:F120"/>
    <mergeCell ref="G120:M120"/>
    <mergeCell ref="A139:B139"/>
    <mergeCell ref="C139:M139"/>
    <mergeCell ref="A140:B140"/>
    <mergeCell ref="C135:F135"/>
    <mergeCell ref="G135:M135"/>
    <mergeCell ref="C136:F136"/>
    <mergeCell ref="G136:M136"/>
    <mergeCell ref="C132:F132"/>
    <mergeCell ref="G132:M132"/>
    <mergeCell ref="C133:F133"/>
    <mergeCell ref="G133:M133"/>
    <mergeCell ref="C134:F134"/>
    <mergeCell ref="G134:M134"/>
    <mergeCell ref="C129:F129"/>
    <mergeCell ref="G129:M129"/>
    <mergeCell ref="C130:F130"/>
    <mergeCell ref="G130:M130"/>
    <mergeCell ref="C131:F131"/>
    <mergeCell ref="G131:M131"/>
    <mergeCell ref="B155:D158"/>
    <mergeCell ref="A155:A158"/>
    <mergeCell ref="A166:A169"/>
    <mergeCell ref="B166:D169"/>
    <mergeCell ref="A159:A165"/>
    <mergeCell ref="B159:D165"/>
    <mergeCell ref="A195:A196"/>
    <mergeCell ref="B190:M190"/>
    <mergeCell ref="B191:M191"/>
    <mergeCell ref="B187:M187"/>
    <mergeCell ref="B188:M188"/>
    <mergeCell ref="B189:M189"/>
    <mergeCell ref="B175:M175"/>
    <mergeCell ref="A176:C176"/>
    <mergeCell ref="D176:M176"/>
    <mergeCell ref="B177:C177"/>
    <mergeCell ref="D177:M177"/>
    <mergeCell ref="B178:C178"/>
    <mergeCell ref="D178:M178"/>
    <mergeCell ref="A170:A173"/>
    <mergeCell ref="B170:D173"/>
    <mergeCell ref="B174:D174"/>
    <mergeCell ref="E174:M174"/>
    <mergeCell ref="E172:H172"/>
    <mergeCell ref="E173:H173"/>
    <mergeCell ref="I171:M171"/>
    <mergeCell ref="I172:M172"/>
    <mergeCell ref="I173:M173"/>
    <mergeCell ref="B195:B196"/>
    <mergeCell ref="C195:F195"/>
    <mergeCell ref="G195:M195"/>
    <mergeCell ref="C196:F196"/>
    <mergeCell ref="C207:F207"/>
    <mergeCell ref="G207:M207"/>
    <mergeCell ref="C208:F208"/>
    <mergeCell ref="G208:M208"/>
    <mergeCell ref="C209:F209"/>
    <mergeCell ref="G209:M209"/>
    <mergeCell ref="C210:F210"/>
    <mergeCell ref="G210:M210"/>
    <mergeCell ref="C205:F205"/>
    <mergeCell ref="G205:M205"/>
    <mergeCell ref="C206:F206"/>
    <mergeCell ref="G206:M206"/>
    <mergeCell ref="C204:F204"/>
    <mergeCell ref="G204:M204"/>
    <mergeCell ref="G198:M198"/>
    <mergeCell ref="C199:F199"/>
    <mergeCell ref="G199:M199"/>
    <mergeCell ref="C218:F218"/>
    <mergeCell ref="G218:M218"/>
    <mergeCell ref="C219:F219"/>
    <mergeCell ref="G219:M219"/>
    <mergeCell ref="C220:F220"/>
    <mergeCell ref="G220:M220"/>
    <mergeCell ref="C215:F215"/>
    <mergeCell ref="G215:M215"/>
    <mergeCell ref="C216:F216"/>
    <mergeCell ref="G216:M216"/>
    <mergeCell ref="C217:F217"/>
    <mergeCell ref="G217:M217"/>
    <mergeCell ref="C211:F211"/>
    <mergeCell ref="G211:M211"/>
    <mergeCell ref="C212:F212"/>
    <mergeCell ref="G212:M212"/>
    <mergeCell ref="C213:F213"/>
    <mergeCell ref="G213:M213"/>
    <mergeCell ref="C214:F214"/>
    <mergeCell ref="G214:M214"/>
    <mergeCell ref="C228:F228"/>
    <mergeCell ref="G228:M228"/>
    <mergeCell ref="C229:F229"/>
    <mergeCell ref="G229:M229"/>
    <mergeCell ref="C230:F230"/>
    <mergeCell ref="G230:M230"/>
    <mergeCell ref="C224:F224"/>
    <mergeCell ref="G224:M224"/>
    <mergeCell ref="C225:F225"/>
    <mergeCell ref="G225:M225"/>
    <mergeCell ref="C226:F226"/>
    <mergeCell ref="G226:M226"/>
    <mergeCell ref="C227:F227"/>
    <mergeCell ref="G227:M227"/>
    <mergeCell ref="C221:F221"/>
    <mergeCell ref="G221:M221"/>
    <mergeCell ref="C222:F222"/>
    <mergeCell ref="G222:M222"/>
    <mergeCell ref="C223:F223"/>
    <mergeCell ref="G223:M223"/>
    <mergeCell ref="C243:F243"/>
    <mergeCell ref="G243:M243"/>
    <mergeCell ref="C238:F238"/>
    <mergeCell ref="G238:M238"/>
    <mergeCell ref="C239:F239"/>
    <mergeCell ref="G239:M239"/>
    <mergeCell ref="C240:F240"/>
    <mergeCell ref="G240:M240"/>
    <mergeCell ref="C234:F234"/>
    <mergeCell ref="G234:M234"/>
    <mergeCell ref="C235:F235"/>
    <mergeCell ref="G235:M235"/>
    <mergeCell ref="C236:F236"/>
    <mergeCell ref="G236:M236"/>
    <mergeCell ref="C237:F237"/>
    <mergeCell ref="G237:M237"/>
    <mergeCell ref="C231:F231"/>
    <mergeCell ref="G231:M231"/>
    <mergeCell ref="C232:F232"/>
    <mergeCell ref="G232:M232"/>
    <mergeCell ref="C233:F233"/>
    <mergeCell ref="G233:M233"/>
    <mergeCell ref="C254:F254"/>
    <mergeCell ref="G254:M254"/>
    <mergeCell ref="C255:F255"/>
    <mergeCell ref="G255:M255"/>
    <mergeCell ref="C251:F251"/>
    <mergeCell ref="G251:M251"/>
    <mergeCell ref="C248:F248"/>
    <mergeCell ref="G248:M248"/>
    <mergeCell ref="C249:F249"/>
    <mergeCell ref="G249:M249"/>
    <mergeCell ref="C250:F250"/>
    <mergeCell ref="G250:M250"/>
    <mergeCell ref="E263:M263"/>
    <mergeCell ref="C264:D264"/>
    <mergeCell ref="E264:M264"/>
    <mergeCell ref="C265:D265"/>
    <mergeCell ref="E265:M265"/>
    <mergeCell ref="C259:D259"/>
    <mergeCell ref="E259:M259"/>
    <mergeCell ref="C260:D260"/>
    <mergeCell ref="E260:M260"/>
    <mergeCell ref="C261:D261"/>
    <mergeCell ref="E261:M261"/>
    <mergeCell ref="C271:D271"/>
    <mergeCell ref="E271:M271"/>
    <mergeCell ref="C272:D272"/>
    <mergeCell ref="E272:M272"/>
    <mergeCell ref="C273:D273"/>
    <mergeCell ref="E273:M273"/>
    <mergeCell ref="C268:D268"/>
    <mergeCell ref="E268:M268"/>
    <mergeCell ref="C269:D269"/>
    <mergeCell ref="E269:M269"/>
    <mergeCell ref="C270:D270"/>
    <mergeCell ref="E270:M270"/>
    <mergeCell ref="C267:D267"/>
    <mergeCell ref="E267:M267"/>
    <mergeCell ref="C262:D262"/>
    <mergeCell ref="E262:M262"/>
    <mergeCell ref="C263:D263"/>
    <mergeCell ref="C266:D266"/>
    <mergeCell ref="E266:M266"/>
    <mergeCell ref="C280:D280"/>
    <mergeCell ref="E280:M280"/>
    <mergeCell ref="C281:D281"/>
    <mergeCell ref="E281:M281"/>
    <mergeCell ref="C282:D282"/>
    <mergeCell ref="E282:M282"/>
    <mergeCell ref="C277:D277"/>
    <mergeCell ref="E277:M277"/>
    <mergeCell ref="C278:D278"/>
    <mergeCell ref="E278:M278"/>
    <mergeCell ref="C279:D279"/>
    <mergeCell ref="E279:M279"/>
    <mergeCell ref="C274:D274"/>
    <mergeCell ref="E274:M274"/>
    <mergeCell ref="C275:D275"/>
    <mergeCell ref="E275:M275"/>
    <mergeCell ref="C276:D276"/>
    <mergeCell ref="E276:M276"/>
    <mergeCell ref="C289:D289"/>
    <mergeCell ref="E289:M289"/>
    <mergeCell ref="C290:D290"/>
    <mergeCell ref="E290:M290"/>
    <mergeCell ref="C291:D291"/>
    <mergeCell ref="E291:M291"/>
    <mergeCell ref="C286:D286"/>
    <mergeCell ref="E286:M286"/>
    <mergeCell ref="C287:D287"/>
    <mergeCell ref="E287:M287"/>
    <mergeCell ref="C288:D288"/>
    <mergeCell ref="E288:M288"/>
    <mergeCell ref="C283:D283"/>
    <mergeCell ref="E283:M283"/>
    <mergeCell ref="C284:D284"/>
    <mergeCell ref="E284:M284"/>
    <mergeCell ref="C285:D285"/>
    <mergeCell ref="E285:M285"/>
    <mergeCell ref="B312:M312"/>
    <mergeCell ref="B313:M313"/>
    <mergeCell ref="B314:M314"/>
    <mergeCell ref="B308:M308"/>
    <mergeCell ref="B304:M304"/>
    <mergeCell ref="B305:M305"/>
    <mergeCell ref="B306:M306"/>
    <mergeCell ref="B307:M307"/>
    <mergeCell ref="B301:M301"/>
    <mergeCell ref="B302:M302"/>
    <mergeCell ref="B303:M303"/>
    <mergeCell ref="B298:M298"/>
    <mergeCell ref="B299:M299"/>
    <mergeCell ref="B300:M300"/>
    <mergeCell ref="C295:D295"/>
    <mergeCell ref="E295:M295"/>
    <mergeCell ref="C292:D292"/>
    <mergeCell ref="E292:M292"/>
    <mergeCell ref="C293:D293"/>
    <mergeCell ref="E293:M293"/>
    <mergeCell ref="C294:D294"/>
    <mergeCell ref="E294:M294"/>
    <mergeCell ref="F390:F393"/>
    <mergeCell ref="G375:H375"/>
    <mergeCell ref="D372:D373"/>
    <mergeCell ref="C374:C375"/>
    <mergeCell ref="D374:D375"/>
    <mergeCell ref="A360:M360"/>
    <mergeCell ref="A361:M361"/>
    <mergeCell ref="A362:M362"/>
    <mergeCell ref="A363:M363"/>
    <mergeCell ref="A359:M359"/>
    <mergeCell ref="B332:M332"/>
    <mergeCell ref="B333:M333"/>
    <mergeCell ref="B334:M334"/>
    <mergeCell ref="B335:M335"/>
    <mergeCell ref="B336:M336"/>
    <mergeCell ref="B337:M337"/>
    <mergeCell ref="B326:M326"/>
    <mergeCell ref="B327:M327"/>
    <mergeCell ref="B328:M328"/>
    <mergeCell ref="B329:M329"/>
    <mergeCell ref="B330:M330"/>
    <mergeCell ref="B331:M331"/>
    <mergeCell ref="A364:E364"/>
    <mergeCell ref="G364:H364"/>
    <mergeCell ref="I364:J364"/>
    <mergeCell ref="A365:E365"/>
    <mergeCell ref="G365:H365"/>
    <mergeCell ref="I365:J365"/>
    <mergeCell ref="B381:J381"/>
    <mergeCell ref="B382:J382"/>
    <mergeCell ref="A368:A375"/>
    <mergeCell ref="A366:A367"/>
    <mergeCell ref="B455:J455"/>
    <mergeCell ref="C440:C443"/>
    <mergeCell ref="D440:D443"/>
    <mergeCell ref="C426:C428"/>
    <mergeCell ref="D426:D428"/>
    <mergeCell ref="F426:F428"/>
    <mergeCell ref="C430:C431"/>
    <mergeCell ref="B421:J421"/>
    <mergeCell ref="B422:J422"/>
    <mergeCell ref="F424:F425"/>
    <mergeCell ref="B415:J415"/>
    <mergeCell ref="B416:J416"/>
    <mergeCell ref="B417:J417"/>
    <mergeCell ref="B418:J418"/>
    <mergeCell ref="B419:J419"/>
    <mergeCell ref="B420:J420"/>
    <mergeCell ref="B449:J449"/>
    <mergeCell ref="B450:J450"/>
    <mergeCell ref="B451:J451"/>
    <mergeCell ref="B452:J452"/>
    <mergeCell ref="B453:J453"/>
    <mergeCell ref="B454:J454"/>
    <mergeCell ref="F440:F443"/>
    <mergeCell ref="C444:C445"/>
    <mergeCell ref="D444:D445"/>
    <mergeCell ref="G445:H445"/>
    <mergeCell ref="B447:J447"/>
    <mergeCell ref="B448:J448"/>
    <mergeCell ref="D430:D431"/>
    <mergeCell ref="F430:F431"/>
    <mergeCell ref="C432:C436"/>
    <mergeCell ref="D432:D436"/>
    <mergeCell ref="B549:J549"/>
    <mergeCell ref="B550:J550"/>
    <mergeCell ref="B551:J551"/>
    <mergeCell ref="H530:H531"/>
    <mergeCell ref="I530:I531"/>
    <mergeCell ref="J530:J531"/>
    <mergeCell ref="B523:J523"/>
    <mergeCell ref="B524:J524"/>
    <mergeCell ref="B525:J525"/>
    <mergeCell ref="G521:H521"/>
    <mergeCell ref="B512:J512"/>
    <mergeCell ref="B513:J513"/>
    <mergeCell ref="B514:J514"/>
    <mergeCell ref="B515:J515"/>
    <mergeCell ref="B510:J510"/>
    <mergeCell ref="B511:J511"/>
    <mergeCell ref="B507:J507"/>
    <mergeCell ref="B508:J508"/>
    <mergeCell ref="B509:J509"/>
    <mergeCell ref="B526:J526"/>
    <mergeCell ref="B527:J527"/>
    <mergeCell ref="B528:J528"/>
    <mergeCell ref="A529:E529"/>
    <mergeCell ref="G529:H529"/>
    <mergeCell ref="I529:J529"/>
    <mergeCell ref="A517:A521"/>
    <mergeCell ref="B517:B521"/>
    <mergeCell ref="C517:C518"/>
    <mergeCell ref="D517:D518"/>
    <mergeCell ref="E517:E521"/>
    <mergeCell ref="C519:C521"/>
    <mergeCell ref="D519:D521"/>
    <mergeCell ref="B638:J638"/>
    <mergeCell ref="B639:J639"/>
    <mergeCell ref="A641:A644"/>
    <mergeCell ref="B641:B644"/>
    <mergeCell ref="E641:E644"/>
    <mergeCell ref="C642:C644"/>
    <mergeCell ref="D642:D644"/>
    <mergeCell ref="F642:F643"/>
    <mergeCell ref="G644:H644"/>
    <mergeCell ref="B636:J636"/>
    <mergeCell ref="B637:J637"/>
    <mergeCell ref="D603:D605"/>
    <mergeCell ref="G605:H605"/>
    <mergeCell ref="A597:E597"/>
    <mergeCell ref="G597:H597"/>
    <mergeCell ref="I597:J597"/>
    <mergeCell ref="A598:A599"/>
    <mergeCell ref="B607:J607"/>
    <mergeCell ref="B608:J608"/>
    <mergeCell ref="B609:J609"/>
    <mergeCell ref="B610:J610"/>
    <mergeCell ref="B611:J611"/>
    <mergeCell ref="B612:J612"/>
    <mergeCell ref="I598:I599"/>
    <mergeCell ref="J598:J599"/>
    <mergeCell ref="D614:D619"/>
    <mergeCell ref="E614:E621"/>
    <mergeCell ref="F614:F619"/>
    <mergeCell ref="C620:C621"/>
    <mergeCell ref="D620:D621"/>
    <mergeCell ref="B690:J690"/>
    <mergeCell ref="G688:H688"/>
    <mergeCell ref="B679:J679"/>
    <mergeCell ref="B680:J680"/>
    <mergeCell ref="B674:J674"/>
    <mergeCell ref="B675:J675"/>
    <mergeCell ref="B676:J676"/>
    <mergeCell ref="B677:J677"/>
    <mergeCell ref="D666:D667"/>
    <mergeCell ref="C664:C665"/>
    <mergeCell ref="D664:D665"/>
    <mergeCell ref="C666:C667"/>
    <mergeCell ref="F656:F657"/>
    <mergeCell ref="C658:C659"/>
    <mergeCell ref="B646:J646"/>
    <mergeCell ref="B647:J647"/>
    <mergeCell ref="B648:J648"/>
    <mergeCell ref="B649:J649"/>
    <mergeCell ref="I652:I653"/>
    <mergeCell ref="J652:J653"/>
    <mergeCell ref="B678:J678"/>
    <mergeCell ref="C698:C705"/>
    <mergeCell ref="D698:D705"/>
    <mergeCell ref="E698:E705"/>
    <mergeCell ref="F698:F703"/>
    <mergeCell ref="B712:J712"/>
    <mergeCell ref="B713:J713"/>
    <mergeCell ref="B714:J714"/>
    <mergeCell ref="A716:A719"/>
    <mergeCell ref="B716:B719"/>
    <mergeCell ref="E716:E719"/>
    <mergeCell ref="C717:C719"/>
    <mergeCell ref="D717:D719"/>
    <mergeCell ref="G719:H719"/>
    <mergeCell ref="G705:H705"/>
    <mergeCell ref="B707:J707"/>
    <mergeCell ref="B708:J708"/>
    <mergeCell ref="B709:J709"/>
    <mergeCell ref="B710:J710"/>
    <mergeCell ref="B711:J711"/>
    <mergeCell ref="B835:J835"/>
    <mergeCell ref="B836:J836"/>
    <mergeCell ref="B837:J837"/>
    <mergeCell ref="B752:J752"/>
    <mergeCell ref="B753:J753"/>
    <mergeCell ref="B754:J754"/>
    <mergeCell ref="G750:H750"/>
    <mergeCell ref="B741:J741"/>
    <mergeCell ref="B742:J742"/>
    <mergeCell ref="B743:J743"/>
    <mergeCell ref="B744:J744"/>
    <mergeCell ref="B723:J723"/>
    <mergeCell ref="B724:J724"/>
    <mergeCell ref="A726:A734"/>
    <mergeCell ref="B726:B734"/>
    <mergeCell ref="B721:J721"/>
    <mergeCell ref="B722:J722"/>
    <mergeCell ref="B808:J808"/>
    <mergeCell ref="B809:J809"/>
    <mergeCell ref="B807:J807"/>
    <mergeCell ref="B781:J781"/>
    <mergeCell ref="C773:C775"/>
    <mergeCell ref="D773:D775"/>
    <mergeCell ref="G759:G760"/>
    <mergeCell ref="H759:H760"/>
    <mergeCell ref="I759:I760"/>
    <mergeCell ref="J759:J760"/>
    <mergeCell ref="G779:H779"/>
    <mergeCell ref="B782:J782"/>
    <mergeCell ref="B783:J783"/>
    <mergeCell ref="B784:J784"/>
    <mergeCell ref="B785:J785"/>
    <mergeCell ref="B786:J786"/>
    <mergeCell ref="B806:J806"/>
    <mergeCell ref="C794:C796"/>
    <mergeCell ref="D885:D887"/>
    <mergeCell ref="C888:C892"/>
    <mergeCell ref="D888:D892"/>
    <mergeCell ref="F888:F891"/>
    <mergeCell ref="B877:J877"/>
    <mergeCell ref="B878:J878"/>
    <mergeCell ref="B879:J879"/>
    <mergeCell ref="B880:J880"/>
    <mergeCell ref="B872:J872"/>
    <mergeCell ref="B873:J873"/>
    <mergeCell ref="B874:J874"/>
    <mergeCell ref="B875:J875"/>
    <mergeCell ref="B876:J876"/>
    <mergeCell ref="B867:J867"/>
    <mergeCell ref="B868:J868"/>
    <mergeCell ref="C850:C851"/>
    <mergeCell ref="D850:D851"/>
    <mergeCell ref="F850:F851"/>
    <mergeCell ref="G860:H860"/>
    <mergeCell ref="B862:J862"/>
    <mergeCell ref="B863:J863"/>
    <mergeCell ref="B864:J864"/>
    <mergeCell ref="B865:J865"/>
    <mergeCell ref="B866:J866"/>
    <mergeCell ref="C852:C853"/>
    <mergeCell ref="D852:D853"/>
    <mergeCell ref="C854:C856"/>
    <mergeCell ref="D854:D856"/>
    <mergeCell ref="F854:F856"/>
    <mergeCell ref="B915:J915"/>
    <mergeCell ref="B916:J916"/>
    <mergeCell ref="B917:J917"/>
    <mergeCell ref="B918:J918"/>
    <mergeCell ref="B919:J919"/>
    <mergeCell ref="B906:J906"/>
    <mergeCell ref="B907:J907"/>
    <mergeCell ref="B908:J908"/>
    <mergeCell ref="B909:J909"/>
    <mergeCell ref="C898:C902"/>
    <mergeCell ref="D898:D902"/>
    <mergeCell ref="F898:F901"/>
    <mergeCell ref="B904:J904"/>
    <mergeCell ref="B905:J905"/>
    <mergeCell ref="B910:J910"/>
    <mergeCell ref="B911:J911"/>
    <mergeCell ref="B912:J912"/>
    <mergeCell ref="B913:J913"/>
    <mergeCell ref="B1045:J1045"/>
    <mergeCell ref="B1036:J1036"/>
    <mergeCell ref="B1037:J1037"/>
    <mergeCell ref="B1038:J1038"/>
    <mergeCell ref="B1039:J1039"/>
    <mergeCell ref="B1012:J1012"/>
    <mergeCell ref="B1013:J1013"/>
    <mergeCell ref="B1008:J1008"/>
    <mergeCell ref="B1009:J1009"/>
    <mergeCell ref="B1010:J1010"/>
    <mergeCell ref="C993:C996"/>
    <mergeCell ref="D993:D996"/>
    <mergeCell ref="F993:F996"/>
    <mergeCell ref="B983:J983"/>
    <mergeCell ref="B982:J982"/>
    <mergeCell ref="G980:H980"/>
    <mergeCell ref="B972:J972"/>
    <mergeCell ref="B973:J973"/>
    <mergeCell ref="B1002:J1002"/>
    <mergeCell ref="B1003:J1003"/>
    <mergeCell ref="B1004:J1004"/>
    <mergeCell ref="B1005:J1005"/>
    <mergeCell ref="B1006:J1006"/>
    <mergeCell ref="B1007:J1007"/>
    <mergeCell ref="C997:C998"/>
    <mergeCell ref="D997:D998"/>
    <mergeCell ref="F997:F998"/>
    <mergeCell ref="C999:C1000"/>
    <mergeCell ref="D999:D1000"/>
    <mergeCell ref="G1000:H1000"/>
    <mergeCell ref="B984:J984"/>
    <mergeCell ref="B985:J985"/>
    <mergeCell ref="B1092:J1092"/>
    <mergeCell ref="B1093:J1093"/>
    <mergeCell ref="G1090:H1090"/>
    <mergeCell ref="B1082:J1082"/>
    <mergeCell ref="B1083:J1083"/>
    <mergeCell ref="B1084:J1084"/>
    <mergeCell ref="B1085:J1085"/>
    <mergeCell ref="B1086:J1086"/>
    <mergeCell ref="G1109:H1109"/>
    <mergeCell ref="B1111:J1111"/>
    <mergeCell ref="B1112:J1112"/>
    <mergeCell ref="B1113:J1113"/>
    <mergeCell ref="B1114:J1114"/>
    <mergeCell ref="B1115:J1115"/>
    <mergeCell ref="I1097:I1098"/>
    <mergeCell ref="J1097:J1098"/>
    <mergeCell ref="B1139:J1139"/>
    <mergeCell ref="B1294:J1294"/>
    <mergeCell ref="B1215:J1215"/>
    <mergeCell ref="B1216:J1216"/>
    <mergeCell ref="B1217:J1217"/>
    <mergeCell ref="B1218:J1218"/>
    <mergeCell ref="B1219:J1219"/>
    <mergeCell ref="B1220:J1220"/>
    <mergeCell ref="B1197:J1197"/>
    <mergeCell ref="B1145:J1145"/>
    <mergeCell ref="B1146:J1146"/>
    <mergeCell ref="B1147:J1147"/>
    <mergeCell ref="B1132:J1132"/>
    <mergeCell ref="C1128:C1130"/>
    <mergeCell ref="D1128:D1130"/>
    <mergeCell ref="G1130:H1130"/>
    <mergeCell ref="B1121:J1121"/>
    <mergeCell ref="B1094:J1094"/>
    <mergeCell ref="B1198:J1198"/>
    <mergeCell ref="B1199:J1199"/>
    <mergeCell ref="B1200:J1200"/>
    <mergeCell ref="B1312:J1312"/>
    <mergeCell ref="B1302:J1302"/>
    <mergeCell ref="B1303:J1303"/>
    <mergeCell ref="B1304:J1304"/>
    <mergeCell ref="B1305:J1305"/>
    <mergeCell ref="B1306:J1306"/>
    <mergeCell ref="B1300:J1300"/>
    <mergeCell ref="B1301:J1301"/>
    <mergeCell ref="B1297:J1297"/>
    <mergeCell ref="B1298:J1298"/>
    <mergeCell ref="B1299:J1299"/>
    <mergeCell ref="C1265:C1272"/>
    <mergeCell ref="D1265:D1272"/>
    <mergeCell ref="C1273:C1277"/>
    <mergeCell ref="B1225:J1225"/>
    <mergeCell ref="B1226:J1226"/>
    <mergeCell ref="B1177:J1177"/>
    <mergeCell ref="B1178:J1178"/>
    <mergeCell ref="B1179:J1179"/>
    <mergeCell ref="B1180:J1180"/>
    <mergeCell ref="G1190:H1190"/>
    <mergeCell ref="B1192:J1192"/>
    <mergeCell ref="B1193:J1193"/>
    <mergeCell ref="B1194:J1194"/>
    <mergeCell ref="B1195:J1195"/>
    <mergeCell ref="B1196:J1196"/>
    <mergeCell ref="B1221:J1221"/>
    <mergeCell ref="B1222:J1222"/>
    <mergeCell ref="B1223:J1223"/>
    <mergeCell ref="B1224:J1224"/>
    <mergeCell ref="B1292:J1292"/>
    <mergeCell ref="B1293:J1293"/>
    <mergeCell ref="B1412:J1412"/>
    <mergeCell ref="B1413:J1413"/>
    <mergeCell ref="B1414:J1414"/>
    <mergeCell ref="B1415:J1415"/>
    <mergeCell ref="B1416:J1416"/>
    <mergeCell ref="B1406:J1406"/>
    <mergeCell ref="B1407:J1407"/>
    <mergeCell ref="B1408:J1408"/>
    <mergeCell ref="B1409:J1409"/>
    <mergeCell ref="B1410:J1410"/>
    <mergeCell ref="B1349:J1349"/>
    <mergeCell ref="B1350:J1350"/>
    <mergeCell ref="B1351:J1351"/>
    <mergeCell ref="B1343:J1343"/>
    <mergeCell ref="B1344:J1344"/>
    <mergeCell ref="B1345:J1345"/>
    <mergeCell ref="B1346:J1346"/>
    <mergeCell ref="B1347:J1347"/>
    <mergeCell ref="B1348:J1348"/>
    <mergeCell ref="B1411:J1411"/>
    <mergeCell ref="B1402:J1402"/>
    <mergeCell ref="B1403:J1403"/>
    <mergeCell ref="B1404:J1404"/>
    <mergeCell ref="B1405:J1405"/>
    <mergeCell ref="B1401:J1401"/>
    <mergeCell ref="G1394:H1394"/>
    <mergeCell ref="B1396:J1396"/>
    <mergeCell ref="B1397:J1397"/>
    <mergeCell ref="B1398:J1398"/>
    <mergeCell ref="B1399:J1399"/>
    <mergeCell ref="B1400:J1400"/>
    <mergeCell ref="B1435:J1435"/>
    <mergeCell ref="B1436:J1436"/>
    <mergeCell ref="B1437:J1437"/>
    <mergeCell ref="B1429:J1429"/>
    <mergeCell ref="B1430:J1430"/>
    <mergeCell ref="B1431:J1431"/>
    <mergeCell ref="B1432:J1432"/>
    <mergeCell ref="B1433:J1433"/>
    <mergeCell ref="B1434:J1434"/>
    <mergeCell ref="B1423:J1423"/>
    <mergeCell ref="B1424:J1424"/>
    <mergeCell ref="B1425:J1425"/>
    <mergeCell ref="B1426:J1426"/>
    <mergeCell ref="B1427:J1427"/>
    <mergeCell ref="B1428:J1428"/>
    <mergeCell ref="B1417:J1417"/>
    <mergeCell ref="B1418:J1418"/>
    <mergeCell ref="B1419:J1419"/>
    <mergeCell ref="B1420:J1420"/>
    <mergeCell ref="B1421:J1421"/>
    <mergeCell ref="B1422:J1422"/>
    <mergeCell ref="B49:I49"/>
    <mergeCell ref="J49:M49"/>
    <mergeCell ref="B50:I50"/>
    <mergeCell ref="J50:M50"/>
    <mergeCell ref="B51:I51"/>
    <mergeCell ref="J51:M51"/>
    <mergeCell ref="B46:I46"/>
    <mergeCell ref="J46:M46"/>
    <mergeCell ref="B47:I47"/>
    <mergeCell ref="J47:M47"/>
    <mergeCell ref="B48:I48"/>
    <mergeCell ref="J48:M48"/>
    <mergeCell ref="B97:D97"/>
    <mergeCell ref="E97:G97"/>
    <mergeCell ref="I97:J97"/>
    <mergeCell ref="E70:G70"/>
    <mergeCell ref="B52:I52"/>
    <mergeCell ref="J52:M52"/>
    <mergeCell ref="B53:I53"/>
    <mergeCell ref="J53:M53"/>
    <mergeCell ref="B54:I54"/>
    <mergeCell ref="J54:M54"/>
    <mergeCell ref="K69:L69"/>
    <mergeCell ref="B70:D70"/>
    <mergeCell ref="I68:J68"/>
    <mergeCell ref="K68:L68"/>
    <mergeCell ref="B69:D69"/>
    <mergeCell ref="E69:G69"/>
    <mergeCell ref="I69:J69"/>
    <mergeCell ref="B75:D75"/>
    <mergeCell ref="E75:G75"/>
    <mergeCell ref="I75:J75"/>
    <mergeCell ref="B104:D104"/>
    <mergeCell ref="E104:G104"/>
    <mergeCell ref="I104:J104"/>
    <mergeCell ref="K104:L104"/>
    <mergeCell ref="B105:D105"/>
    <mergeCell ref="E105:G105"/>
    <mergeCell ref="I105:J105"/>
    <mergeCell ref="K105:L105"/>
    <mergeCell ref="E102:G102"/>
    <mergeCell ref="I102:J102"/>
    <mergeCell ref="K102:L102"/>
    <mergeCell ref="B103:D103"/>
    <mergeCell ref="E103:G103"/>
    <mergeCell ref="I103:J103"/>
    <mergeCell ref="K103:L103"/>
    <mergeCell ref="B100:D100"/>
    <mergeCell ref="E100:G100"/>
    <mergeCell ref="I100:J100"/>
    <mergeCell ref="K100:L100"/>
    <mergeCell ref="B101:D101"/>
    <mergeCell ref="E101:G101"/>
    <mergeCell ref="I101:J101"/>
    <mergeCell ref="K101:L101"/>
    <mergeCell ref="B102:D102"/>
    <mergeCell ref="C114:F114"/>
    <mergeCell ref="G114:M114"/>
    <mergeCell ref="C115:F115"/>
    <mergeCell ref="G115:M115"/>
    <mergeCell ref="C116:F116"/>
    <mergeCell ref="G116:M116"/>
    <mergeCell ref="B106:D106"/>
    <mergeCell ref="E106:G106"/>
    <mergeCell ref="I106:J106"/>
    <mergeCell ref="K106:L106"/>
    <mergeCell ref="C112:F112"/>
    <mergeCell ref="G112:M112"/>
    <mergeCell ref="C113:F113"/>
    <mergeCell ref="G113:M113"/>
    <mergeCell ref="B108:D108"/>
    <mergeCell ref="E108:G108"/>
    <mergeCell ref="I108:J108"/>
    <mergeCell ref="K108:L108"/>
    <mergeCell ref="B107:D107"/>
    <mergeCell ref="E107:G107"/>
    <mergeCell ref="I107:J107"/>
    <mergeCell ref="K107:L107"/>
    <mergeCell ref="E151:M151"/>
    <mergeCell ref="A152:A154"/>
    <mergeCell ref="B152:D154"/>
    <mergeCell ref="B147:D147"/>
    <mergeCell ref="E147:M147"/>
    <mergeCell ref="B148:D148"/>
    <mergeCell ref="E148:M148"/>
    <mergeCell ref="B149:D149"/>
    <mergeCell ref="E149:M149"/>
    <mergeCell ref="C140:M140"/>
    <mergeCell ref="A141:B141"/>
    <mergeCell ref="C141:M141"/>
    <mergeCell ref="A142:B142"/>
    <mergeCell ref="C142:M142"/>
    <mergeCell ref="B150:D150"/>
    <mergeCell ref="E150:M150"/>
    <mergeCell ref="B151:D151"/>
    <mergeCell ref="B145:D145"/>
    <mergeCell ref="E145:M145"/>
    <mergeCell ref="B146:D146"/>
    <mergeCell ref="E146:M146"/>
    <mergeCell ref="E152:H152"/>
    <mergeCell ref="E153:H153"/>
    <mergeCell ref="E154:H154"/>
    <mergeCell ref="I152:M152"/>
    <mergeCell ref="I153:M153"/>
    <mergeCell ref="I154:M154"/>
    <mergeCell ref="G196:M196"/>
    <mergeCell ref="A197:A200"/>
    <mergeCell ref="B197:B200"/>
    <mergeCell ref="C197:F197"/>
    <mergeCell ref="G197:M197"/>
    <mergeCell ref="C198:F198"/>
    <mergeCell ref="B182:C182"/>
    <mergeCell ref="D182:M182"/>
    <mergeCell ref="B183:C183"/>
    <mergeCell ref="D183:M183"/>
    <mergeCell ref="B184:C184"/>
    <mergeCell ref="D184:M184"/>
    <mergeCell ref="B179:C179"/>
    <mergeCell ref="D179:M179"/>
    <mergeCell ref="B180:C180"/>
    <mergeCell ref="D180:M180"/>
    <mergeCell ref="B181:C181"/>
    <mergeCell ref="D181:M181"/>
    <mergeCell ref="C194:F194"/>
    <mergeCell ref="G194:M194"/>
    <mergeCell ref="A249:A251"/>
    <mergeCell ref="B249:B251"/>
    <mergeCell ref="C258:D258"/>
    <mergeCell ref="E258:M258"/>
    <mergeCell ref="A216:A224"/>
    <mergeCell ref="B216:B224"/>
    <mergeCell ref="A225:A233"/>
    <mergeCell ref="B225:B233"/>
    <mergeCell ref="A234:A248"/>
    <mergeCell ref="B234:B248"/>
    <mergeCell ref="C200:F200"/>
    <mergeCell ref="G200:M200"/>
    <mergeCell ref="A201:A215"/>
    <mergeCell ref="B201:B215"/>
    <mergeCell ref="C201:F201"/>
    <mergeCell ref="G201:M201"/>
    <mergeCell ref="C202:F202"/>
    <mergeCell ref="G202:M202"/>
    <mergeCell ref="C203:F203"/>
    <mergeCell ref="G203:M203"/>
    <mergeCell ref="C244:F244"/>
    <mergeCell ref="G244:M244"/>
    <mergeCell ref="C245:F245"/>
    <mergeCell ref="G245:M245"/>
    <mergeCell ref="C246:F246"/>
    <mergeCell ref="G246:M246"/>
    <mergeCell ref="C247:F247"/>
    <mergeCell ref="G247:M247"/>
    <mergeCell ref="C241:F241"/>
    <mergeCell ref="G241:M241"/>
    <mergeCell ref="C242:F242"/>
    <mergeCell ref="G242:M242"/>
    <mergeCell ref="B321:M321"/>
    <mergeCell ref="B322:M322"/>
    <mergeCell ref="B323:M323"/>
    <mergeCell ref="B324:M324"/>
    <mergeCell ref="B325:M325"/>
    <mergeCell ref="B315:M315"/>
    <mergeCell ref="B316:M316"/>
    <mergeCell ref="B317:M317"/>
    <mergeCell ref="B318:M318"/>
    <mergeCell ref="B319:M319"/>
    <mergeCell ref="B320:M320"/>
    <mergeCell ref="B309:M309"/>
    <mergeCell ref="B377:J377"/>
    <mergeCell ref="B378:J378"/>
    <mergeCell ref="B379:J379"/>
    <mergeCell ref="B380:J380"/>
    <mergeCell ref="H366:H367"/>
    <mergeCell ref="I366:I367"/>
    <mergeCell ref="J366:J367"/>
    <mergeCell ref="L366:M366"/>
    <mergeCell ref="B368:B375"/>
    <mergeCell ref="E368:E375"/>
    <mergeCell ref="C369:C370"/>
    <mergeCell ref="D369:D370"/>
    <mergeCell ref="C372:C373"/>
    <mergeCell ref="B366:B367"/>
    <mergeCell ref="C366:C367"/>
    <mergeCell ref="D366:D367"/>
    <mergeCell ref="E366:E367"/>
    <mergeCell ref="G366:G367"/>
    <mergeCell ref="B310:M310"/>
    <mergeCell ref="B311:M311"/>
    <mergeCell ref="B410:J410"/>
    <mergeCell ref="B411:J411"/>
    <mergeCell ref="B412:J412"/>
    <mergeCell ref="B413:J413"/>
    <mergeCell ref="B414:J414"/>
    <mergeCell ref="A424:A445"/>
    <mergeCell ref="B424:B445"/>
    <mergeCell ref="C424:C425"/>
    <mergeCell ref="D424:D425"/>
    <mergeCell ref="E424:E445"/>
    <mergeCell ref="C395:C399"/>
    <mergeCell ref="D395:D399"/>
    <mergeCell ref="F395:F399"/>
    <mergeCell ref="F400:F402"/>
    <mergeCell ref="G403:H403"/>
    <mergeCell ref="B405:J405"/>
    <mergeCell ref="B383:J383"/>
    <mergeCell ref="B384:J384"/>
    <mergeCell ref="A386:A403"/>
    <mergeCell ref="B386:B403"/>
    <mergeCell ref="E386:E403"/>
    <mergeCell ref="C387:C389"/>
    <mergeCell ref="D387:D389"/>
    <mergeCell ref="F387:F389"/>
    <mergeCell ref="C390:C393"/>
    <mergeCell ref="D390:D393"/>
    <mergeCell ref="B406:J406"/>
    <mergeCell ref="B407:J407"/>
    <mergeCell ref="B408:J408"/>
    <mergeCell ref="B409:J409"/>
    <mergeCell ref="C400:C403"/>
    <mergeCell ref="D400:D403"/>
    <mergeCell ref="F432:F436"/>
    <mergeCell ref="C438:C439"/>
    <mergeCell ref="D438:D439"/>
    <mergeCell ref="F438:F439"/>
    <mergeCell ref="B479:J479"/>
    <mergeCell ref="B480:J480"/>
    <mergeCell ref="B481:J481"/>
    <mergeCell ref="B482:J482"/>
    <mergeCell ref="A484:E484"/>
    <mergeCell ref="G484:H484"/>
    <mergeCell ref="I484:J484"/>
    <mergeCell ref="B456:J456"/>
    <mergeCell ref="A470:A475"/>
    <mergeCell ref="B470:B475"/>
    <mergeCell ref="C470:C471"/>
    <mergeCell ref="D470:D471"/>
    <mergeCell ref="E470:E475"/>
    <mergeCell ref="F470:F471"/>
    <mergeCell ref="C472:C473"/>
    <mergeCell ref="D472:D473"/>
    <mergeCell ref="F472:F473"/>
    <mergeCell ref="B477:J477"/>
    <mergeCell ref="B478:J478"/>
    <mergeCell ref="C474:C475"/>
    <mergeCell ref="D474:D475"/>
    <mergeCell ref="G475:H475"/>
    <mergeCell ref="B463:J463"/>
    <mergeCell ref="B464:J464"/>
    <mergeCell ref="B465:J465"/>
    <mergeCell ref="B466:J466"/>
    <mergeCell ref="B467:J467"/>
    <mergeCell ref="B468:J468"/>
    <mergeCell ref="B457:J457"/>
    <mergeCell ref="B458:J458"/>
    <mergeCell ref="B459:J459"/>
    <mergeCell ref="B460:J460"/>
    <mergeCell ref="C494:C495"/>
    <mergeCell ref="D494:D495"/>
    <mergeCell ref="C496:C497"/>
    <mergeCell ref="D496:D497"/>
    <mergeCell ref="C498:C500"/>
    <mergeCell ref="D498:D500"/>
    <mergeCell ref="I485:I486"/>
    <mergeCell ref="J485:J486"/>
    <mergeCell ref="L485:M485"/>
    <mergeCell ref="A487:A500"/>
    <mergeCell ref="B487:B500"/>
    <mergeCell ref="E487:E500"/>
    <mergeCell ref="C488:C491"/>
    <mergeCell ref="D488:D491"/>
    <mergeCell ref="C492:C493"/>
    <mergeCell ref="D492:D493"/>
    <mergeCell ref="A485:A486"/>
    <mergeCell ref="B485:B486"/>
    <mergeCell ref="C485:C486"/>
    <mergeCell ref="D485:D486"/>
    <mergeCell ref="E485:E486"/>
    <mergeCell ref="G485:G486"/>
    <mergeCell ref="H485:H486"/>
    <mergeCell ref="G500:H500"/>
    <mergeCell ref="B461:J461"/>
    <mergeCell ref="B462:J462"/>
    <mergeCell ref="B502:J502"/>
    <mergeCell ref="B503:J503"/>
    <mergeCell ref="B504:J504"/>
    <mergeCell ref="B505:J505"/>
    <mergeCell ref="B506:J506"/>
    <mergeCell ref="D539:D542"/>
    <mergeCell ref="F539:F542"/>
    <mergeCell ref="C545:C546"/>
    <mergeCell ref="D545:D546"/>
    <mergeCell ref="G546:H546"/>
    <mergeCell ref="B548:J548"/>
    <mergeCell ref="L530:M530"/>
    <mergeCell ref="A532:A546"/>
    <mergeCell ref="B532:B546"/>
    <mergeCell ref="C532:C536"/>
    <mergeCell ref="D532:D536"/>
    <mergeCell ref="E532:E546"/>
    <mergeCell ref="F532:F536"/>
    <mergeCell ref="C537:C538"/>
    <mergeCell ref="D537:D538"/>
    <mergeCell ref="C539:C542"/>
    <mergeCell ref="A530:A531"/>
    <mergeCell ref="B530:B531"/>
    <mergeCell ref="C530:C531"/>
    <mergeCell ref="D530:D531"/>
    <mergeCell ref="E530:E531"/>
    <mergeCell ref="G530:G531"/>
    <mergeCell ref="A578:A586"/>
    <mergeCell ref="B578:B586"/>
    <mergeCell ref="C578:C582"/>
    <mergeCell ref="D578:D582"/>
    <mergeCell ref="E578:E586"/>
    <mergeCell ref="A564:A569"/>
    <mergeCell ref="B564:B569"/>
    <mergeCell ref="E564:E569"/>
    <mergeCell ref="C565:C569"/>
    <mergeCell ref="D565:D569"/>
    <mergeCell ref="F565:F568"/>
    <mergeCell ref="B552:J552"/>
    <mergeCell ref="B553:J553"/>
    <mergeCell ref="B554:J554"/>
    <mergeCell ref="B555:J555"/>
    <mergeCell ref="B556:J556"/>
    <mergeCell ref="B557:J557"/>
    <mergeCell ref="F578:F579"/>
    <mergeCell ref="F580:F582"/>
    <mergeCell ref="C583:C584"/>
    <mergeCell ref="D583:D584"/>
    <mergeCell ref="B571:J571"/>
    <mergeCell ref="B572:J572"/>
    <mergeCell ref="B558:J558"/>
    <mergeCell ref="B559:J559"/>
    <mergeCell ref="B560:J560"/>
    <mergeCell ref="B561:J561"/>
    <mergeCell ref="B562:J562"/>
    <mergeCell ref="B590:J590"/>
    <mergeCell ref="B591:J591"/>
    <mergeCell ref="B592:J592"/>
    <mergeCell ref="B593:J593"/>
    <mergeCell ref="B594:J594"/>
    <mergeCell ref="B595:J595"/>
    <mergeCell ref="F583:F584"/>
    <mergeCell ref="C585:C586"/>
    <mergeCell ref="D585:D586"/>
    <mergeCell ref="G586:H586"/>
    <mergeCell ref="B588:J588"/>
    <mergeCell ref="B589:J589"/>
    <mergeCell ref="G569:H569"/>
    <mergeCell ref="B573:J573"/>
    <mergeCell ref="B574:J574"/>
    <mergeCell ref="B575:J575"/>
    <mergeCell ref="B576:J576"/>
    <mergeCell ref="L598:M598"/>
    <mergeCell ref="A600:A605"/>
    <mergeCell ref="B600:B605"/>
    <mergeCell ref="C600:C602"/>
    <mergeCell ref="D600:D602"/>
    <mergeCell ref="E600:E605"/>
    <mergeCell ref="F600:F602"/>
    <mergeCell ref="C603:C605"/>
    <mergeCell ref="B598:B599"/>
    <mergeCell ref="C598:C599"/>
    <mergeCell ref="D598:D599"/>
    <mergeCell ref="E598:E599"/>
    <mergeCell ref="G598:G599"/>
    <mergeCell ref="H598:H599"/>
    <mergeCell ref="B628:J628"/>
    <mergeCell ref="B629:J629"/>
    <mergeCell ref="A631:A634"/>
    <mergeCell ref="B631:B634"/>
    <mergeCell ref="E631:E634"/>
    <mergeCell ref="C632:C634"/>
    <mergeCell ref="D632:D634"/>
    <mergeCell ref="F632:F633"/>
    <mergeCell ref="G634:H634"/>
    <mergeCell ref="G621:H621"/>
    <mergeCell ref="B623:J623"/>
    <mergeCell ref="B624:J624"/>
    <mergeCell ref="B625:J625"/>
    <mergeCell ref="B626:J626"/>
    <mergeCell ref="B627:J627"/>
    <mergeCell ref="A614:A621"/>
    <mergeCell ref="B614:B621"/>
    <mergeCell ref="C614:C619"/>
    <mergeCell ref="L652:M652"/>
    <mergeCell ref="A654:A667"/>
    <mergeCell ref="B654:B667"/>
    <mergeCell ref="C654:C655"/>
    <mergeCell ref="D654:D655"/>
    <mergeCell ref="E654:E667"/>
    <mergeCell ref="C656:C657"/>
    <mergeCell ref="D656:D657"/>
    <mergeCell ref="A651:E651"/>
    <mergeCell ref="G651:H651"/>
    <mergeCell ref="I651:J651"/>
    <mergeCell ref="A652:A653"/>
    <mergeCell ref="B652:B653"/>
    <mergeCell ref="C652:C653"/>
    <mergeCell ref="D652:D653"/>
    <mergeCell ref="E652:E653"/>
    <mergeCell ref="G652:G653"/>
    <mergeCell ref="H652:H653"/>
    <mergeCell ref="A682:A688"/>
    <mergeCell ref="B682:B688"/>
    <mergeCell ref="C682:C684"/>
    <mergeCell ref="D682:D684"/>
    <mergeCell ref="E682:E688"/>
    <mergeCell ref="F683:F684"/>
    <mergeCell ref="C686:C688"/>
    <mergeCell ref="D686:D688"/>
    <mergeCell ref="F686:F687"/>
    <mergeCell ref="G667:H667"/>
    <mergeCell ref="B669:J669"/>
    <mergeCell ref="B670:J670"/>
    <mergeCell ref="B671:J671"/>
    <mergeCell ref="B672:J672"/>
    <mergeCell ref="B673:J673"/>
    <mergeCell ref="D658:D659"/>
    <mergeCell ref="F658:F659"/>
    <mergeCell ref="C661:C662"/>
    <mergeCell ref="D661:D662"/>
    <mergeCell ref="F661:F662"/>
    <mergeCell ref="F664:F665"/>
    <mergeCell ref="B691:J691"/>
    <mergeCell ref="B692:J692"/>
    <mergeCell ref="B693:J693"/>
    <mergeCell ref="B694:J694"/>
    <mergeCell ref="B695:J695"/>
    <mergeCell ref="B696:J696"/>
    <mergeCell ref="A746:A750"/>
    <mergeCell ref="B746:B750"/>
    <mergeCell ref="C746:C747"/>
    <mergeCell ref="D746:D747"/>
    <mergeCell ref="E746:E750"/>
    <mergeCell ref="F746:F747"/>
    <mergeCell ref="C748:C750"/>
    <mergeCell ref="D748:D750"/>
    <mergeCell ref="F748:F749"/>
    <mergeCell ref="G734:H734"/>
    <mergeCell ref="B736:J736"/>
    <mergeCell ref="B737:J737"/>
    <mergeCell ref="B738:J738"/>
    <mergeCell ref="B739:J739"/>
    <mergeCell ref="B740:J740"/>
    <mergeCell ref="C726:C729"/>
    <mergeCell ref="D726:D729"/>
    <mergeCell ref="E726:E734"/>
    <mergeCell ref="F726:F729"/>
    <mergeCell ref="C731:C732"/>
    <mergeCell ref="D731:D732"/>
    <mergeCell ref="F731:F732"/>
    <mergeCell ref="C733:C734"/>
    <mergeCell ref="D733:D734"/>
    <mergeCell ref="A698:A705"/>
    <mergeCell ref="B698:B705"/>
    <mergeCell ref="L759:M759"/>
    <mergeCell ref="A761:A765"/>
    <mergeCell ref="B761:B765"/>
    <mergeCell ref="C761:C762"/>
    <mergeCell ref="D761:D762"/>
    <mergeCell ref="E761:E765"/>
    <mergeCell ref="F761:F762"/>
    <mergeCell ref="C763:C765"/>
    <mergeCell ref="D763:D765"/>
    <mergeCell ref="F763:F764"/>
    <mergeCell ref="B755:J755"/>
    <mergeCell ref="B756:J756"/>
    <mergeCell ref="A758:E758"/>
    <mergeCell ref="G758:H758"/>
    <mergeCell ref="I758:J758"/>
    <mergeCell ref="A759:A760"/>
    <mergeCell ref="B759:B760"/>
    <mergeCell ref="C759:C760"/>
    <mergeCell ref="D759:D760"/>
    <mergeCell ref="E759:E760"/>
    <mergeCell ref="A773:A779"/>
    <mergeCell ref="B773:B779"/>
    <mergeCell ref="E773:E779"/>
    <mergeCell ref="F773:F775"/>
    <mergeCell ref="C778:C779"/>
    <mergeCell ref="D778:D779"/>
    <mergeCell ref="G765:H765"/>
    <mergeCell ref="B767:J767"/>
    <mergeCell ref="B768:J768"/>
    <mergeCell ref="B769:J769"/>
    <mergeCell ref="B770:J770"/>
    <mergeCell ref="B771:J771"/>
    <mergeCell ref="B801:J801"/>
    <mergeCell ref="B802:J802"/>
    <mergeCell ref="B803:J803"/>
    <mergeCell ref="B804:J804"/>
    <mergeCell ref="B805:J805"/>
    <mergeCell ref="D794:D796"/>
    <mergeCell ref="F794:F796"/>
    <mergeCell ref="C797:C798"/>
    <mergeCell ref="D797:D798"/>
    <mergeCell ref="G798:H798"/>
    <mergeCell ref="B800:J800"/>
    <mergeCell ref="B787:J787"/>
    <mergeCell ref="A789:A798"/>
    <mergeCell ref="B789:B798"/>
    <mergeCell ref="C789:C791"/>
    <mergeCell ref="D789:D791"/>
    <mergeCell ref="E789:E798"/>
    <mergeCell ref="C792:C793"/>
    <mergeCell ref="D792:D793"/>
    <mergeCell ref="F792:F793"/>
    <mergeCell ref="A839:E839"/>
    <mergeCell ref="G839:H839"/>
    <mergeCell ref="I839:J839"/>
    <mergeCell ref="G816:H816"/>
    <mergeCell ref="B820:J820"/>
    <mergeCell ref="B821:J821"/>
    <mergeCell ref="B822:J822"/>
    <mergeCell ref="B823:J823"/>
    <mergeCell ref="A825:A830"/>
    <mergeCell ref="B825:B830"/>
    <mergeCell ref="C825:C827"/>
    <mergeCell ref="D825:D827"/>
    <mergeCell ref="E825:E830"/>
    <mergeCell ref="A811:A816"/>
    <mergeCell ref="B811:B816"/>
    <mergeCell ref="C811:C812"/>
    <mergeCell ref="D811:D812"/>
    <mergeCell ref="E811:E816"/>
    <mergeCell ref="F811:F812"/>
    <mergeCell ref="C814:C816"/>
    <mergeCell ref="D814:D816"/>
    <mergeCell ref="F814:F815"/>
    <mergeCell ref="B832:J832"/>
    <mergeCell ref="B833:J833"/>
    <mergeCell ref="F826:F827"/>
    <mergeCell ref="C828:C830"/>
    <mergeCell ref="D828:D830"/>
    <mergeCell ref="F828:F829"/>
    <mergeCell ref="B818:J818"/>
    <mergeCell ref="B819:J819"/>
    <mergeCell ref="G830:H830"/>
    <mergeCell ref="B834:J834"/>
    <mergeCell ref="L840:M840"/>
    <mergeCell ref="A842:A860"/>
    <mergeCell ref="B842:B860"/>
    <mergeCell ref="C842:C847"/>
    <mergeCell ref="D842:D847"/>
    <mergeCell ref="E842:E860"/>
    <mergeCell ref="F842:F847"/>
    <mergeCell ref="C848:C849"/>
    <mergeCell ref="D848:D849"/>
    <mergeCell ref="F848:F849"/>
    <mergeCell ref="A840:A841"/>
    <mergeCell ref="B840:B841"/>
    <mergeCell ref="C840:C841"/>
    <mergeCell ref="D840:D841"/>
    <mergeCell ref="E840:E841"/>
    <mergeCell ref="G840:G841"/>
    <mergeCell ref="H840:H841"/>
    <mergeCell ref="I840:I841"/>
    <mergeCell ref="J840:J841"/>
    <mergeCell ref="C857:C860"/>
    <mergeCell ref="D857:D860"/>
    <mergeCell ref="F857:F859"/>
    <mergeCell ref="A926:A933"/>
    <mergeCell ref="B926:B933"/>
    <mergeCell ref="C926:C927"/>
    <mergeCell ref="D926:D927"/>
    <mergeCell ref="E926:E933"/>
    <mergeCell ref="F926:F927"/>
    <mergeCell ref="C894:C895"/>
    <mergeCell ref="D894:D895"/>
    <mergeCell ref="F894:F895"/>
    <mergeCell ref="C896:C897"/>
    <mergeCell ref="D896:D897"/>
    <mergeCell ref="G902:H902"/>
    <mergeCell ref="B869:J869"/>
    <mergeCell ref="B870:J870"/>
    <mergeCell ref="B871:J871"/>
    <mergeCell ref="A882:A902"/>
    <mergeCell ref="B882:B902"/>
    <mergeCell ref="C882:C884"/>
    <mergeCell ref="D882:D884"/>
    <mergeCell ref="E882:E902"/>
    <mergeCell ref="F882:F887"/>
    <mergeCell ref="C885:C887"/>
    <mergeCell ref="C929:C933"/>
    <mergeCell ref="D929:D933"/>
    <mergeCell ref="F929:F932"/>
    <mergeCell ref="G933:H933"/>
    <mergeCell ref="B920:J920"/>
    <mergeCell ref="B921:J921"/>
    <mergeCell ref="B922:J922"/>
    <mergeCell ref="B923:J923"/>
    <mergeCell ref="B924:J924"/>
    <mergeCell ref="B914:J914"/>
    <mergeCell ref="A954:E954"/>
    <mergeCell ref="G954:H954"/>
    <mergeCell ref="I954:J954"/>
    <mergeCell ref="A955:A956"/>
    <mergeCell ref="B955:B956"/>
    <mergeCell ref="C955:C956"/>
    <mergeCell ref="D955:D956"/>
    <mergeCell ref="E955:E956"/>
    <mergeCell ref="G955:G956"/>
    <mergeCell ref="H955:H956"/>
    <mergeCell ref="A944:A947"/>
    <mergeCell ref="B944:B947"/>
    <mergeCell ref="E944:E947"/>
    <mergeCell ref="C945:C947"/>
    <mergeCell ref="D945:D947"/>
    <mergeCell ref="F945:F946"/>
    <mergeCell ref="B935:J935"/>
    <mergeCell ref="B936:J936"/>
    <mergeCell ref="B937:J937"/>
    <mergeCell ref="B938:J938"/>
    <mergeCell ref="B939:J939"/>
    <mergeCell ref="B940:J940"/>
    <mergeCell ref="I955:I956"/>
    <mergeCell ref="J955:J956"/>
    <mergeCell ref="B949:J949"/>
    <mergeCell ref="B950:J950"/>
    <mergeCell ref="B951:J951"/>
    <mergeCell ref="B952:J952"/>
    <mergeCell ref="B941:J941"/>
    <mergeCell ref="B942:J942"/>
    <mergeCell ref="G947:H947"/>
    <mergeCell ref="A975:A980"/>
    <mergeCell ref="B975:B980"/>
    <mergeCell ref="C975:C977"/>
    <mergeCell ref="D975:D977"/>
    <mergeCell ref="E975:E980"/>
    <mergeCell ref="F975:F977"/>
    <mergeCell ref="C978:C980"/>
    <mergeCell ref="D978:D980"/>
    <mergeCell ref="F978:F979"/>
    <mergeCell ref="B966:J966"/>
    <mergeCell ref="B967:J967"/>
    <mergeCell ref="B968:J968"/>
    <mergeCell ref="B969:J969"/>
    <mergeCell ref="B970:J970"/>
    <mergeCell ref="B971:J971"/>
    <mergeCell ref="L955:M955"/>
    <mergeCell ref="A957:A964"/>
    <mergeCell ref="B957:B964"/>
    <mergeCell ref="C957:C959"/>
    <mergeCell ref="D957:D959"/>
    <mergeCell ref="E957:E964"/>
    <mergeCell ref="F957:F959"/>
    <mergeCell ref="C960:C961"/>
    <mergeCell ref="D960:D961"/>
    <mergeCell ref="F960:F961"/>
    <mergeCell ref="G964:H964"/>
    <mergeCell ref="C962:C964"/>
    <mergeCell ref="D962:D964"/>
    <mergeCell ref="B986:J986"/>
    <mergeCell ref="B987:J987"/>
    <mergeCell ref="A989:A1000"/>
    <mergeCell ref="B989:B1000"/>
    <mergeCell ref="C989:C991"/>
    <mergeCell ref="D989:D991"/>
    <mergeCell ref="E989:E1000"/>
    <mergeCell ref="F989:F991"/>
    <mergeCell ref="G1029:H1029"/>
    <mergeCell ref="B1031:J1031"/>
    <mergeCell ref="B1032:J1032"/>
    <mergeCell ref="B1033:J1033"/>
    <mergeCell ref="B1034:J1034"/>
    <mergeCell ref="B1035:J1035"/>
    <mergeCell ref="C1024:C1025"/>
    <mergeCell ref="D1024:D1025"/>
    <mergeCell ref="F1024:F1025"/>
    <mergeCell ref="C1026:C1029"/>
    <mergeCell ref="D1026:D1029"/>
    <mergeCell ref="F1026:F1028"/>
    <mergeCell ref="B1011:J1011"/>
    <mergeCell ref="A1015:A1029"/>
    <mergeCell ref="B1015:B1029"/>
    <mergeCell ref="E1015:E1029"/>
    <mergeCell ref="F1015:F1017"/>
    <mergeCell ref="C1016:C1017"/>
    <mergeCell ref="D1016:D1017"/>
    <mergeCell ref="C1018:C1022"/>
    <mergeCell ref="D1018:D1022"/>
    <mergeCell ref="F1018:F1022"/>
    <mergeCell ref="L1048:M1048"/>
    <mergeCell ref="A1050:A1067"/>
    <mergeCell ref="B1050:B1067"/>
    <mergeCell ref="C1050:C1053"/>
    <mergeCell ref="D1050:D1053"/>
    <mergeCell ref="E1050:E1067"/>
    <mergeCell ref="F1050:F1053"/>
    <mergeCell ref="C1054:C1057"/>
    <mergeCell ref="D1054:D1057"/>
    <mergeCell ref="F1054:F1057"/>
    <mergeCell ref="B1040:J1040"/>
    <mergeCell ref="A1047:E1047"/>
    <mergeCell ref="G1047:H1047"/>
    <mergeCell ref="I1047:J1047"/>
    <mergeCell ref="A1048:A1049"/>
    <mergeCell ref="B1048:B1049"/>
    <mergeCell ref="C1048:C1049"/>
    <mergeCell ref="D1048:D1049"/>
    <mergeCell ref="E1048:E1049"/>
    <mergeCell ref="G1048:G1049"/>
    <mergeCell ref="C1066:C1067"/>
    <mergeCell ref="D1066:D1067"/>
    <mergeCell ref="C1058:C1060"/>
    <mergeCell ref="D1058:D1060"/>
    <mergeCell ref="F1058:F1060"/>
    <mergeCell ref="H1048:H1049"/>
    <mergeCell ref="I1048:I1049"/>
    <mergeCell ref="J1048:J1049"/>
    <mergeCell ref="B1041:J1041"/>
    <mergeCell ref="B1042:J1042"/>
    <mergeCell ref="B1043:J1043"/>
    <mergeCell ref="B1044:J1044"/>
    <mergeCell ref="A1088:A1090"/>
    <mergeCell ref="B1088:B1090"/>
    <mergeCell ref="C1088:C1090"/>
    <mergeCell ref="D1088:D1090"/>
    <mergeCell ref="E1088:E1090"/>
    <mergeCell ref="F1088:F1089"/>
    <mergeCell ref="G1067:H1067"/>
    <mergeCell ref="B1069:J1069"/>
    <mergeCell ref="B1070:J1070"/>
    <mergeCell ref="B1071:J1071"/>
    <mergeCell ref="B1072:J1072"/>
    <mergeCell ref="B1073:J1073"/>
    <mergeCell ref="C1061:C1063"/>
    <mergeCell ref="D1061:D1063"/>
    <mergeCell ref="F1061:F1063"/>
    <mergeCell ref="C1064:C1065"/>
    <mergeCell ref="D1064:D1065"/>
    <mergeCell ref="F1064:F1065"/>
    <mergeCell ref="B1079:J1079"/>
    <mergeCell ref="B1080:J1080"/>
    <mergeCell ref="B1081:J1081"/>
    <mergeCell ref="B1076:J1076"/>
    <mergeCell ref="B1077:J1077"/>
    <mergeCell ref="B1078:J1078"/>
    <mergeCell ref="B1074:J1074"/>
    <mergeCell ref="B1075:J1075"/>
    <mergeCell ref="L1097:M1097"/>
    <mergeCell ref="A1099:A1109"/>
    <mergeCell ref="B1099:B1109"/>
    <mergeCell ref="C1099:C1106"/>
    <mergeCell ref="D1099:D1106"/>
    <mergeCell ref="E1099:E1109"/>
    <mergeCell ref="C1107:C1109"/>
    <mergeCell ref="D1107:D1109"/>
    <mergeCell ref="A1096:E1096"/>
    <mergeCell ref="G1096:H1096"/>
    <mergeCell ref="I1096:J1096"/>
    <mergeCell ref="A1097:A1098"/>
    <mergeCell ref="B1097:B1098"/>
    <mergeCell ref="C1097:C1098"/>
    <mergeCell ref="D1097:D1098"/>
    <mergeCell ref="E1097:E1098"/>
    <mergeCell ref="G1097:G1098"/>
    <mergeCell ref="H1097:H1098"/>
    <mergeCell ref="A1141:A1143"/>
    <mergeCell ref="B1141:B1143"/>
    <mergeCell ref="C1141:C1143"/>
    <mergeCell ref="D1141:D1143"/>
    <mergeCell ref="E1141:E1143"/>
    <mergeCell ref="G1143:H1143"/>
    <mergeCell ref="B1133:J1133"/>
    <mergeCell ref="B1134:J1134"/>
    <mergeCell ref="B1135:J1135"/>
    <mergeCell ref="B1136:J1136"/>
    <mergeCell ref="B1137:J1137"/>
    <mergeCell ref="B1138:J1138"/>
    <mergeCell ref="B1116:J1116"/>
    <mergeCell ref="B1117:J1117"/>
    <mergeCell ref="B1118:J1118"/>
    <mergeCell ref="B1119:J1119"/>
    <mergeCell ref="B1120:J1120"/>
    <mergeCell ref="A1123:A1130"/>
    <mergeCell ref="B1123:B1130"/>
    <mergeCell ref="C1123:C1127"/>
    <mergeCell ref="D1123:D1127"/>
    <mergeCell ref="E1123:E1130"/>
    <mergeCell ref="L1150:M1150"/>
    <mergeCell ref="A1152:A1165"/>
    <mergeCell ref="B1152:B1165"/>
    <mergeCell ref="E1152:E1165"/>
    <mergeCell ref="C1153:C1155"/>
    <mergeCell ref="D1153:D1155"/>
    <mergeCell ref="F1153:F1154"/>
    <mergeCell ref="C1157:C1159"/>
    <mergeCell ref="D1157:D1159"/>
    <mergeCell ref="C1160:C1162"/>
    <mergeCell ref="I1149:J1149"/>
    <mergeCell ref="A1150:A1151"/>
    <mergeCell ref="B1150:B1151"/>
    <mergeCell ref="C1150:C1151"/>
    <mergeCell ref="D1150:D1151"/>
    <mergeCell ref="E1150:E1151"/>
    <mergeCell ref="G1150:G1151"/>
    <mergeCell ref="H1150:H1151"/>
    <mergeCell ref="I1150:I1151"/>
    <mergeCell ref="J1150:J1151"/>
    <mergeCell ref="C1163:C1165"/>
    <mergeCell ref="D1163:D1165"/>
    <mergeCell ref="D1160:D1162"/>
    <mergeCell ref="A1149:E1149"/>
    <mergeCell ref="G1149:H1149"/>
    <mergeCell ref="A1182:A1190"/>
    <mergeCell ref="B1182:B1190"/>
    <mergeCell ref="E1182:E1190"/>
    <mergeCell ref="C1183:C1185"/>
    <mergeCell ref="D1183:D1185"/>
    <mergeCell ref="C1187:C1190"/>
    <mergeCell ref="D1187:D1190"/>
    <mergeCell ref="G1165:H1165"/>
    <mergeCell ref="B1167:J1167"/>
    <mergeCell ref="B1168:J1168"/>
    <mergeCell ref="B1169:J1169"/>
    <mergeCell ref="B1170:J1170"/>
    <mergeCell ref="B1171:J1171"/>
    <mergeCell ref="B1175:J1175"/>
    <mergeCell ref="B1176:J1176"/>
    <mergeCell ref="B1172:J1172"/>
    <mergeCell ref="B1173:J1173"/>
    <mergeCell ref="B1174:J1174"/>
    <mergeCell ref="A1202:A1213"/>
    <mergeCell ref="B1202:B1213"/>
    <mergeCell ref="C1202:C1213"/>
    <mergeCell ref="D1202:D1213"/>
    <mergeCell ref="E1202:E1213"/>
    <mergeCell ref="G1213:H1213"/>
    <mergeCell ref="G1290:H1290"/>
    <mergeCell ref="D1240:D1246"/>
    <mergeCell ref="C1247:C1253"/>
    <mergeCell ref="D1247:D1253"/>
    <mergeCell ref="C1254:C1258"/>
    <mergeCell ref="D1254:D1258"/>
    <mergeCell ref="C1259:C1264"/>
    <mergeCell ref="D1259:D1264"/>
    <mergeCell ref="A1231:A1290"/>
    <mergeCell ref="B1231:B1290"/>
    <mergeCell ref="E1231:E1290"/>
    <mergeCell ref="C1232:C1239"/>
    <mergeCell ref="D1232:D1239"/>
    <mergeCell ref="C1240:C1246"/>
    <mergeCell ref="B1337:J1337"/>
    <mergeCell ref="B1338:J1338"/>
    <mergeCell ref="B1339:J1339"/>
    <mergeCell ref="B1340:J1340"/>
    <mergeCell ref="B1341:J1341"/>
    <mergeCell ref="B1342:J1342"/>
    <mergeCell ref="B1331:J1331"/>
    <mergeCell ref="B1332:J1332"/>
    <mergeCell ref="B1333:J1333"/>
    <mergeCell ref="B1334:J1334"/>
    <mergeCell ref="B1335:J1335"/>
    <mergeCell ref="B1336:J1336"/>
    <mergeCell ref="A1353:A1394"/>
    <mergeCell ref="B1353:B1394"/>
    <mergeCell ref="C1353:C1372"/>
    <mergeCell ref="D1353:D1372"/>
    <mergeCell ref="E1353:E1394"/>
    <mergeCell ref="C1373:C1381"/>
    <mergeCell ref="D1373:D1381"/>
    <mergeCell ref="C1382:C1394"/>
    <mergeCell ref="D1382:D1394"/>
    <mergeCell ref="B1295:J1295"/>
    <mergeCell ref="B1296:J1296"/>
    <mergeCell ref="D1273:D1277"/>
    <mergeCell ref="C1278:C1281"/>
    <mergeCell ref="D1278:D1281"/>
    <mergeCell ref="C1282:C1285"/>
    <mergeCell ref="D1282:D1285"/>
    <mergeCell ref="C1287:C1290"/>
    <mergeCell ref="D1287:D1290"/>
    <mergeCell ref="B1325:J1325"/>
    <mergeCell ref="B1326:J1326"/>
    <mergeCell ref="B1327:J1327"/>
    <mergeCell ref="B1328:J1328"/>
    <mergeCell ref="B1329:J1329"/>
    <mergeCell ref="B1330:J1330"/>
    <mergeCell ref="B1319:J1319"/>
    <mergeCell ref="B1320:J1320"/>
    <mergeCell ref="B1321:J1321"/>
    <mergeCell ref="B1322:J1322"/>
    <mergeCell ref="B1323:J1323"/>
    <mergeCell ref="B1324:J1324"/>
    <mergeCell ref="B1313:J1313"/>
    <mergeCell ref="B1314:J1314"/>
    <mergeCell ref="B1315:J1315"/>
    <mergeCell ref="B1316:J1316"/>
    <mergeCell ref="B1317:J1317"/>
    <mergeCell ref="B1318:J1318"/>
    <mergeCell ref="B1307:J1307"/>
    <mergeCell ref="B1308:J1308"/>
    <mergeCell ref="B1309:J1309"/>
    <mergeCell ref="B1310:J1310"/>
    <mergeCell ref="B1311:J1311"/>
  </mergeCells>
  <pageMargins left="0.25" right="0.25" top="0.75" bottom="0.75" header="0.3" footer="0.3"/>
  <pageSetup orientation="landscape"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طبی</vt:lpstr>
      <vt:lpstr>گزارش بازنگری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2025-08-03T04:53:43Z</dcterms:modified>
</cp:coreProperties>
</file>